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7"/>
  </bookViews>
  <sheets>
    <sheet name="Општи део" sheetId="1" r:id="rId1"/>
    <sheet name="СУФ-ДЕФ" sheetId="2" r:id="rId2"/>
    <sheet name="ПРИХОДИ" sheetId="3" r:id="rId3"/>
    <sheet name="Буџет ЕУ" sheetId="4" r:id="rId4"/>
    <sheet name="РАСХОДИ" sheetId="5" r:id="rId5"/>
    <sheet name="РАСХОДИ ПО ФУНКЦ." sheetId="6" r:id="rId6"/>
    <sheet name="КАПИТАЛНИ ИЗДАЦИ" sheetId="7" r:id="rId7"/>
    <sheet name="ПОСЕБАН ДЕО" sheetId="8" r:id="rId8"/>
    <sheet name="УПОРЕДНИ ПЛАНОВИ" sheetId="9" r:id="rId9"/>
    <sheet name="Планирана маса за плате" sheetId="10" r:id="rId10"/>
    <sheet name="Број запослених" sheetId="11" r:id="rId11"/>
  </sheets>
  <definedNames>
    <definedName name="_xlnm.Print_Area" localSheetId="0">'Општи део'!$A$1:$H$44</definedName>
    <definedName name="_xlnm.Print_Area" localSheetId="7">'ПОСЕБАН ДЕО'!$A$1:$J$941</definedName>
    <definedName name="_xlnm.Print_Area" localSheetId="4">'РАСХОДИ'!$A$1:$E$52</definedName>
    <definedName name="_xlnm.Print_Area" localSheetId="1">'СУФ-ДЕФ'!$A$1:$C$47</definedName>
    <definedName name="_xlnm.Print_Area" localSheetId="8">'УПОРЕДНИ ПЛАНОВИ'!$A$1:$G$50</definedName>
    <definedName name="_xlnm.Print_Titles" localSheetId="7">'ПОСЕБАН ДЕО'!$12:$12</definedName>
  </definedNames>
  <calcPr fullCalcOnLoad="1"/>
</workbook>
</file>

<file path=xl/comments8.xml><?xml version="1.0" encoding="utf-8"?>
<comments xmlns="http://schemas.openxmlformats.org/spreadsheetml/2006/main">
  <authors>
    <author>mvasoje2</author>
  </authors>
  <commentList>
    <comment ref="J144" authorId="0">
      <text>
        <r>
          <rPr>
            <b/>
            <sz val="8"/>
            <rFont val="Tahoma"/>
            <family val="0"/>
          </rPr>
          <t>mvasoje2: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<sst xmlns="http://schemas.openxmlformats.org/spreadsheetml/2006/main" count="1454" uniqueCount="858">
  <si>
    <t>Дотације спортским клубовима</t>
  </si>
  <si>
    <t>СКУПШТИНА ОПШТИНЕ</t>
  </si>
  <si>
    <t>Награде запосленима и остали посебни расходи</t>
  </si>
  <si>
    <t>Трошкови службеног путовања у иностранство функционера и одборника</t>
  </si>
  <si>
    <t>Извори финансирања за функцију 110</t>
  </si>
  <si>
    <t>Наградезапосленима и остали посебни расходи</t>
  </si>
  <si>
    <t xml:space="preserve">Трошкови службених путовања у земљи </t>
  </si>
  <si>
    <t xml:space="preserve">Трошкови службеног путовања у иностранство </t>
  </si>
  <si>
    <t>415   Накнада трошкова за запослене</t>
  </si>
  <si>
    <t>416   Награде запосленима</t>
  </si>
  <si>
    <t>421   Стални трошкови</t>
  </si>
  <si>
    <t>422   Трошкови путовања</t>
  </si>
  <si>
    <t>414   Отпремнине и помоћи</t>
  </si>
  <si>
    <t>424   Специјализоване услуге</t>
  </si>
  <si>
    <t>425   Текуће поправке и одржавање</t>
  </si>
  <si>
    <t>423   Услуге по уговору</t>
  </si>
  <si>
    <t>426   Материјал</t>
  </si>
  <si>
    <t>472   Накнаде из буџета за образовање</t>
  </si>
  <si>
    <t>482   Републичке таксе</t>
  </si>
  <si>
    <t>483   Новчане казне по решењу судова</t>
  </si>
  <si>
    <t>Капитални трансфери осталим нивоима власти</t>
  </si>
  <si>
    <t>512  Машине и опрема</t>
  </si>
  <si>
    <t xml:space="preserve"> Текући трансфери осталим нивоима власти</t>
  </si>
  <si>
    <t>515  Нематеријална имовина</t>
  </si>
  <si>
    <t>511  Зграде и грађевински објекти</t>
  </si>
  <si>
    <t>Награде запосленима</t>
  </si>
  <si>
    <t>Укупно за раздео 2</t>
  </si>
  <si>
    <t>ОПШТЕ ЈАВНЕ УСЛУГЕ</t>
  </si>
  <si>
    <t xml:space="preserve"> ОО Црвени крст Нова Варош</t>
  </si>
  <si>
    <t xml:space="preserve"> Финансирање парламентарних странака                  заступљених у СО-е Нова Варош</t>
  </si>
  <si>
    <t xml:space="preserve"> Историјски архив Ужице</t>
  </si>
  <si>
    <t xml:space="preserve"> Стална конференција градова  Београд</t>
  </si>
  <si>
    <t>Социјална заштита некласификована на другом месту</t>
  </si>
  <si>
    <t xml:space="preserve">512 Машине и опрема </t>
  </si>
  <si>
    <t>Текући трансфери осталим нивоима власти</t>
  </si>
  <si>
    <t>472 Помоћ у кући за стара лица</t>
  </si>
  <si>
    <t>ЗДРАВСТВО</t>
  </si>
  <si>
    <t>'040</t>
  </si>
  <si>
    <t>Породица и деца</t>
  </si>
  <si>
    <t>ОБРАЗОВАЊЕ</t>
  </si>
  <si>
    <t>ЈАВНИ ПРАВОБРАНИЛАЦ</t>
  </si>
  <si>
    <t>Судови</t>
  </si>
  <si>
    <t>Извори финансирања за раздео 4:</t>
  </si>
  <si>
    <t>Укупно раздео 4.</t>
  </si>
  <si>
    <t>УКУПНО ЗА РАЗДЕО 1.+2.+3.+4.</t>
  </si>
  <si>
    <t>Накнаде штете настале услед елементарних непогода</t>
  </si>
  <si>
    <t>421 Стални трошкови</t>
  </si>
  <si>
    <t>423 Средства за извођење наставе</t>
  </si>
  <si>
    <t>415 Средства за превоз запослених</t>
  </si>
  <si>
    <t>Текуће поравке и одржавање водовода и канализације</t>
  </si>
  <si>
    <t>Награде и бонуси</t>
  </si>
  <si>
    <t>ДОБРОВОЉНИ ТРАНСФЕРИ ОД ФИЗИЧКИХ И ПРАВНИХ ЛИЦА</t>
  </si>
  <si>
    <t>Текући добровољни трансфери од физичких и правних лица у корист нивоа општине</t>
  </si>
  <si>
    <t>УКУПНО744</t>
  </si>
  <si>
    <t xml:space="preserve">Накнада за коришћење  шумског и пољоп. земљишта </t>
  </si>
  <si>
    <t>426 Материјал</t>
  </si>
  <si>
    <t>Порез на приходе од осигурања лица</t>
  </si>
  <si>
    <t>Опрема за саобраћај</t>
  </si>
  <si>
    <t>Остале опште услуге ( општински празник)</t>
  </si>
  <si>
    <t>Текуће одржавање опреме</t>
  </si>
  <si>
    <t>Награде запосленима и остали посебни расходи( накнаде члановима комисија)</t>
  </si>
  <si>
    <t>424900</t>
  </si>
  <si>
    <t>Остале специјализоване услуге-учешће у програмима ЕУ.</t>
  </si>
  <si>
    <t xml:space="preserve"> Приходи из буџета</t>
  </si>
  <si>
    <t>Донације међународних организација</t>
  </si>
  <si>
    <t>Остали извори финансирања</t>
  </si>
  <si>
    <t>УПОРЕДНИ ПЛАНОВИ - РАСХОДИ И ИЗДАЦИ</t>
  </si>
  <si>
    <t>Структура %</t>
  </si>
  <si>
    <t>индекс</t>
  </si>
  <si>
    <t>Исплата накнада за време одсуствовања са посла на терет фондова</t>
  </si>
  <si>
    <t>ПЛАНИРАНИ КАПИТАЛНИ ИЗДАЦИ БУЏЕТСКИХ КОРИСНИКА</t>
  </si>
  <si>
    <t>Ред.број</t>
  </si>
  <si>
    <t>Опис</t>
  </si>
  <si>
    <t>Износ у динарима</t>
  </si>
  <si>
    <t>Специјализоване услуге -РРА</t>
  </si>
  <si>
    <t>Приход из донација</t>
  </si>
  <si>
    <t>Средства из осталих извора,04,06,07</t>
  </si>
  <si>
    <t>Сопствени приходи</t>
  </si>
  <si>
    <t>ДОНАЦИЈЕ ОД ИНОСТРАНИХ ДРЖАВА</t>
  </si>
  <si>
    <t>Текуће донације од иностраних држава у корист нивоа општине</t>
  </si>
  <si>
    <t>Капиталне донације од иностраних држава у корист нивоа општине</t>
  </si>
  <si>
    <t>УКУПНО 731:</t>
  </si>
  <si>
    <t>УКУПНИ ПРИХОДИ</t>
  </si>
  <si>
    <t>УКУПНО</t>
  </si>
  <si>
    <t>463+464</t>
  </si>
  <si>
    <t xml:space="preserve">Напомена: Запослени у Дирекцији за изградњу нису ушли у укупан број према Закону о одређивању максималног броја запослених јер је Дирекција јавно предузће и индиректан корисник.Дирекција има 9 запослених и до сада од стране надлежног министарства нисмо имали примедбу на број запослених. </t>
  </si>
  <si>
    <t>742+743+744</t>
  </si>
  <si>
    <t>продаје, односно набавке нефинансијске имовине и датих кредита и задуживања и отплата дуга, утврђени</t>
  </si>
  <si>
    <t>Члан 5.</t>
  </si>
  <si>
    <t>Пројекат</t>
  </si>
  <si>
    <t>У еврима</t>
  </si>
  <si>
    <t>У динарима</t>
  </si>
  <si>
    <t>ИПА фондови</t>
  </si>
  <si>
    <t xml:space="preserve">Посебном делу ове одлуке на одговарајућој позицији, а за оне пројекте који нису тачно </t>
  </si>
  <si>
    <t xml:space="preserve">дефинисани   средства ће се обезбедити из текуће буџетске резерве. </t>
  </si>
  <si>
    <t>Раздео</t>
  </si>
  <si>
    <t>Глава</t>
  </si>
  <si>
    <t>472 Накнаде за социјалну заштиту из буџета-боравак деце на мору</t>
  </si>
  <si>
    <t>Капитално одржавање зграда и објеката</t>
  </si>
  <si>
    <t>Компјутерскеи софтвер</t>
  </si>
  <si>
    <t>Примања од продаје осталих основних средстава у корист нивоа општине</t>
  </si>
  <si>
    <t>ПРИМАЊА ОД ПРОДАЈЕ ОСТАЛИХ ОСНОВНИХ СРЕДСТАВА У КОРИСТ НИВОА ОПШТИНЕ</t>
  </si>
  <si>
    <t>НЕРАСПОРЕЂЕН ВИШАК ПРИХОДА ИЗ РАНИЈИХ ГОДИНА</t>
  </si>
  <si>
    <t>Налед</t>
  </si>
  <si>
    <t>Биопланет</t>
  </si>
  <si>
    <t>Набавка домаће финансијске имовине</t>
  </si>
  <si>
    <t>НАБАВКА ФИНАНСИЈСКЕ ИМОВИНЕ</t>
  </si>
  <si>
    <t>424 Специјализоване услуге</t>
  </si>
  <si>
    <t>Курсне разлике</t>
  </si>
  <si>
    <t>Приходи од продаје добара и услуга</t>
  </si>
  <si>
    <t>ПРИМАЊА ОД ПРОДАЈЕ НЕПОКРЕТНОСТИ</t>
  </si>
  <si>
    <t>Примања од продаје непокретности у корист нивоа општине</t>
  </si>
  <si>
    <t>УКУПНО 811:</t>
  </si>
  <si>
    <t>ПРИМАЊА ОД ДОМАЋИХ ЗАДУЖИВАЊА</t>
  </si>
  <si>
    <t>Примања од задуживања од пословних банака у земљи у корист нивоа општина</t>
  </si>
  <si>
    <t>УКУПНО 911.</t>
  </si>
  <si>
    <t>Планирана средства из буџета за 2014. годину</t>
  </si>
  <si>
    <t>Планирана средства из осталих извора за 2014.годину</t>
  </si>
  <si>
    <t>Укупно планирана средства  средства за 2014. годину</t>
  </si>
  <si>
    <t>Студенске награде</t>
  </si>
  <si>
    <t>Ученичке награде</t>
  </si>
  <si>
    <t>Верске и остале услуге заједнице</t>
  </si>
  <si>
    <t>Сектор за ванредне ситуације</t>
  </si>
  <si>
    <t>Срества за ове намене коритиће се према 
програму  рада и финансијском плану 
Сектора, а по закључку  Председника</t>
  </si>
  <si>
    <t>Функц. класиф.</t>
  </si>
  <si>
    <t xml:space="preserve">ФУНКЦИЈЕ </t>
  </si>
  <si>
    <t>Структура         %</t>
  </si>
  <si>
    <t>Сопствени и други приходи</t>
  </si>
  <si>
    <t>Социјална помоћ угроженом становништву некласификована на другом месту</t>
  </si>
  <si>
    <t>Извршни и законодавни органи, финансијски и фискални послови и спољни послови</t>
  </si>
  <si>
    <t>Опште јавне услуге - истраживање и развој</t>
  </si>
  <si>
    <t>Трансакције јавног дуга</t>
  </si>
  <si>
    <t>ЈАВНИ РЕД И БЕЗБЕДНОСТ</t>
  </si>
  <si>
    <t>ЕКОНОМСКИ ПОСЛОВИ</t>
  </si>
  <si>
    <t>Пољопривреда, шумарство, лов и риболов</t>
  </si>
  <si>
    <t>Друмски саобраћај</t>
  </si>
  <si>
    <t>Вишенаменски развојни пројекти</t>
  </si>
  <si>
    <t>ЗАШТИТА ЖИВОТНЕ СРЕДИНЕ</t>
  </si>
  <si>
    <t>Управљање отпадним водама</t>
  </si>
  <si>
    <t>ПОСЛОВИ СТАНОВАЊА И ЗАЈЕДНИЦЕ</t>
  </si>
  <si>
    <t>Услуге медицинских центара и породилишта</t>
  </si>
  <si>
    <t>РЕКРЕАЦИЈА, СПОРТ, КУЛТУРА И ВЕРЕ</t>
  </si>
  <si>
    <t>Услуге емитовања и штампања</t>
  </si>
  <si>
    <t>УКУПНИ ЈАВНИ РАСХОДИ И ИЗДАЦИ</t>
  </si>
  <si>
    <t>Издаци буџета, по функционалној класификацији, утврђују се и распоређују у следећим износима:</t>
  </si>
  <si>
    <t>Програмска класификацција</t>
  </si>
  <si>
    <t>СЛОР</t>
  </si>
  <si>
    <t>Реализација стратегије локалног одрживог развоја</t>
  </si>
  <si>
    <t>233-5</t>
  </si>
  <si>
    <r>
      <t>Стратешки циљ бр. 2.3: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Туристички потенијали и ресурси су оптимално искоришћени</t>
    </r>
  </si>
  <si>
    <r>
      <t>ПРОГРАМ: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Организација манифестација у циљу заштите традиционалних вредности и промоције општине</t>
    </r>
  </si>
  <si>
    <t>Угоститељсе услуге</t>
  </si>
  <si>
    <r>
      <t>ПРОЈЕКАТ</t>
    </r>
    <r>
      <rPr>
        <b/>
        <sz val="12"/>
        <rFont val="Times New Roman"/>
        <family val="1"/>
      </rPr>
      <t xml:space="preserve">:Организовање манифестације " Златарфест"
</t>
    </r>
  </si>
  <si>
    <r>
      <t xml:space="preserve">Реализација стратегије локалног одрживог развоја
</t>
    </r>
    <r>
      <rPr>
        <b/>
        <u val="single"/>
        <sz val="12"/>
        <rFont val="Times New Roman"/>
        <family val="1"/>
      </rPr>
      <t>Стратешки циљ бр. 2.2</t>
    </r>
    <r>
      <rPr>
        <b/>
        <sz val="12"/>
        <rFont val="Times New Roman"/>
        <family val="1"/>
      </rPr>
      <t xml:space="preserve">:
Туристичке услуге и понуда на Златару јекомплетна, јединствена, богата, разноврсна и квалитетна 
</t>
    </r>
    <r>
      <rPr>
        <b/>
        <u val="single"/>
        <sz val="12"/>
        <rFont val="Times New Roman"/>
        <family val="1"/>
      </rPr>
      <t>ПРОГРАМ</t>
    </r>
    <r>
      <rPr>
        <b/>
        <sz val="12"/>
        <rFont val="Times New Roman"/>
        <family val="1"/>
      </rPr>
      <t>:Уређење купалишта на Златарском језеру-понтонска плажа</t>
    </r>
  </si>
  <si>
    <r>
      <t>ПРОЈЕКАТ</t>
    </r>
    <r>
      <rPr>
        <b/>
        <sz val="12"/>
        <rFont val="Times New Roman"/>
        <family val="1"/>
      </rPr>
      <t xml:space="preserve">:Постављање понтонске плаже и набавка спортске опреме
</t>
    </r>
  </si>
  <si>
    <t xml:space="preserve">Остале некретнине и опрема </t>
  </si>
  <si>
    <t>Остале некретнине и опрема -забавни парк</t>
  </si>
  <si>
    <t>Изградња локалних  путева у селима</t>
  </si>
  <si>
    <t>Укупно за пројекат СЛОР 222-5.1</t>
  </si>
  <si>
    <t>Укупно за програм СЛОР 222-5</t>
  </si>
  <si>
    <t>Средства из буџета за 2014.</t>
  </si>
  <si>
    <t>СЛОР
222-5</t>
  </si>
  <si>
    <t>Извори финансирања за програм СЛОР 222-5.1</t>
  </si>
  <si>
    <t>СЛОР
233-5.1</t>
  </si>
  <si>
    <r>
      <t>ПРОГРАМ: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Изградња улица у градским и приградским насељима</t>
    </r>
  </si>
  <si>
    <t>Средства ове апропријације преносиће се на основу уговора а по закључку Председника општине</t>
  </si>
  <si>
    <t>Средства ове апропријације преносиће се на основу усвојеног програма рада од стране Општинског већа и  уговора , а по закључку Председника општине</t>
  </si>
  <si>
    <t xml:space="preserve">Средства ове апропријације преносиће се на основу Одлуке Општинског већа о потврђивању чланства </t>
  </si>
  <si>
    <t>Средства ове апропријације користиће се за : набавку ракета за противградну заштиту, накнаду за стрелце и стручне услуге на унапређењу пољопривредне производње</t>
  </si>
  <si>
    <t>Средства ове апропријације користиће се за субвенције у пољопривреди на основу програма мера подршке  за коришћење средстава</t>
  </si>
  <si>
    <t>Средстав ове апропријације користиће се за финансирање активности Спортског савеза и клубова, а на основу Правилника о критеријумима за финансирање потреба у области спорта</t>
  </si>
  <si>
    <t>Опрема за производњу</t>
  </si>
  <si>
    <t>Капиталне субвенције за депонију у изградњи</t>
  </si>
  <si>
    <t>Месне заједнице</t>
  </si>
  <si>
    <t>Дирекције основане од стране локалне власти</t>
  </si>
  <si>
    <t>Јавна предузећа основана од стране локалних власти који се финансирају из јавних прихода чија је намена утврђена посебним законом</t>
  </si>
  <si>
    <t>3. Буџетски суфицит/ дефицит</t>
  </si>
  <si>
    <t>IV. Примања по основу отплате кредита и продаје финансијске имовине</t>
  </si>
  <si>
    <t>Субвенције су до задњег ребаланса (22.11.2013.) износиле 23,000,000 динара</t>
  </si>
  <si>
    <t xml:space="preserve">Европске уније у износу од174.000 ЕУР-а односно  20.000.000  динара, уз обавезу </t>
  </si>
  <si>
    <t>20.000.000</t>
  </si>
  <si>
    <t>4.000.000</t>
  </si>
  <si>
    <t xml:space="preserve"> Средства за суфинансирање у 2014. години из става 1.овог члана утврђена су у </t>
  </si>
  <si>
    <t xml:space="preserve"> Општина Нова Варош очекује у 2014. години средства из развојне помоћи </t>
  </si>
  <si>
    <t>Година завршетка финансирања 2015</t>
  </si>
  <si>
    <t>Извор финансирања-Буџет општине</t>
  </si>
  <si>
    <t>Година завршетка  214.</t>
  </si>
  <si>
    <t>Година почетка финансирања 2013, година завршетка 2015.</t>
  </si>
  <si>
    <t>Укупна вредност пројекта 66,000,000</t>
  </si>
  <si>
    <t xml:space="preserve">  Изградња канализације:  туристичка зона,, Петловац и Вионик</t>
  </si>
  <si>
    <t>Укупна вредност пројекта 35,000,000 динара</t>
  </si>
  <si>
    <t>Извори финансирања: Буџет општине 25,000,000, Буџет Републике10,000,000</t>
  </si>
  <si>
    <t>Укупна вредност пројекта.234,299,000</t>
  </si>
  <si>
    <t>Година почетка финансирања 2013. , година завршетка финансирања након 2016.</t>
  </si>
  <si>
    <t>Укупна вредност пројекта 12,500,000</t>
  </si>
  <si>
    <t>Година почетка финансирања 2013, година завршетка 2016.</t>
  </si>
  <si>
    <t xml:space="preserve">Постављена лица </t>
  </si>
  <si>
    <t>Средства ЕУ у 2014</t>
  </si>
  <si>
    <t>Изградња улица у приградској зони(Мајора Илића,Вионик, петловац Комитскa, Махала)</t>
  </si>
  <si>
    <t>Тунел Гордићи.</t>
  </si>
  <si>
    <t>Изградња водовода: Бистрица, Ћурчића врело, водовод Пустињак,Пећине-Рибњак;</t>
  </si>
  <si>
    <t xml:space="preserve">Остале донације, дотације и трансфери </t>
  </si>
  <si>
    <t>Понтонска плажа са пратећом опремом</t>
  </si>
  <si>
    <r>
      <t xml:space="preserve">Текуће поправке и одржавање осталих објеката- </t>
    </r>
    <r>
      <rPr>
        <i/>
        <sz val="12"/>
        <rFont val="Times New Roman"/>
        <family val="1"/>
      </rPr>
      <t>Из осталих извора 220.000,00</t>
    </r>
  </si>
  <si>
    <t>472 Месечне накнаде самохраним родитељима без сталног запослења</t>
  </si>
  <si>
    <t>Средства ове апропријације користиће се за МЗ:
-Мз Нова Варош-700,000.00
-МЗ Акмачићи-1,200,000.00
-МЗ Радоиња-500,000.00
-МЗ Вранеша-300,000.00
-МЗ Божетићи-1,200,000.00
-МЗ Рутоши-600,000.00
-МЗ Негбина-1,000,000.00
-МЗ Јасеново-1,500,000.00
-МЗ Дражевићи-300,000.00
-МЗ Драглица-500,000.00
-МЗ Бистрица-500,000.00
-МЗ Бела Река-1,000,000.00 
-МЗ Амзићи-200,000.00
a по одлукама Савета МЗ
5,000,000.00 дин.ће се користити по плану Дирекције за изградњу</t>
  </si>
  <si>
    <t>Отплата главнице домаћим кредиторима</t>
  </si>
  <si>
    <t>Извори финансирања за главу 3.1</t>
  </si>
  <si>
    <t>Укупно за главу 3.1</t>
  </si>
  <si>
    <t>Изградња путева и улица у селима ( Ојковица-Јасеново, Јасеново-Трудово, Божетићи- Јавор, Дејанова Зора-Тавник, Вујовићи-Драгашевићи, Бистрица)</t>
  </si>
  <si>
    <t xml:space="preserve"> Ова апропријација ће се извршавати по одлуци Председника општине</t>
  </si>
  <si>
    <t>Средства ове апропријације преносиће се на основу Правилника, а по одлуци Председника општине</t>
  </si>
  <si>
    <t>Ова апропријација ће се извршавати  на основу Правилника, а по одлуци Председника општине</t>
  </si>
  <si>
    <t>Ова апропријација  се користи за:
накнаду по судским решењима и вансудским  поравнањима закљученим у ЈЛС,  уједе паса  луталица и др.</t>
  </si>
  <si>
    <t>Извори финансирања за главу 3.14</t>
  </si>
  <si>
    <t>Укупно за главу 3.14</t>
  </si>
  <si>
    <t>Укупно за главу 3.15</t>
  </si>
  <si>
    <t>Извори финансирања за главу 3.15</t>
  </si>
  <si>
    <t>Укупно за главу 3.16</t>
  </si>
  <si>
    <t>Укупно за главу 3.17</t>
  </si>
  <si>
    <t>Извори финансирања за главу 3.18</t>
  </si>
  <si>
    <t>Укупно за главу 3.18</t>
  </si>
  <si>
    <t>ЗЕМЉИШТЕ</t>
  </si>
  <si>
    <t>Куповина  земљишта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</si>
  <si>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</si>
  <si>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од новчаних казни за саобраћајне прекршаје</t>
  </si>
  <si>
    <t>Отпремнине и помоћи</t>
  </si>
  <si>
    <t>Трошкови службених путовања у иностранство</t>
  </si>
  <si>
    <t>Економска класификација</t>
  </si>
  <si>
    <t>ОПИС</t>
  </si>
  <si>
    <t>Извршни и законодавни органи</t>
  </si>
  <si>
    <t>Плате, додаци  и накнаде</t>
  </si>
  <si>
    <t>Плате, додаци и накнаде функционера</t>
  </si>
  <si>
    <t>Социјални доприноси на терет послодавца</t>
  </si>
  <si>
    <t>Стални трошкови</t>
  </si>
  <si>
    <t>Трошкови службених путовања</t>
  </si>
  <si>
    <t>Дневнице одборника</t>
  </si>
  <si>
    <t>Услуге по уговору</t>
  </si>
  <si>
    <t>Административни материјал</t>
  </si>
  <si>
    <t>Издаци за гориво</t>
  </si>
  <si>
    <t>Накнада за социјалну заштиту из буџета</t>
  </si>
  <si>
    <t>Награде за вуковце</t>
  </si>
  <si>
    <t>Средства резерве</t>
  </si>
  <si>
    <t>Стална резерва</t>
  </si>
  <si>
    <t>Текућа резерва</t>
  </si>
  <si>
    <t>Извори финансирања за функцију 110:</t>
  </si>
  <si>
    <t>01 Приходи из буџета</t>
  </si>
  <si>
    <t>Укупно за функцију 110:</t>
  </si>
  <si>
    <t>Извори финансирања за раздео 1:</t>
  </si>
  <si>
    <t>УКУПНО РАЗДЕО 1:</t>
  </si>
  <si>
    <t>ОПШТИНСКА УПРАВА</t>
  </si>
  <si>
    <t>Опште услуге</t>
  </si>
  <si>
    <t>Плате, додаци и накнаде запослених</t>
  </si>
  <si>
    <t>Плате, додаци и накнаде запосленим</t>
  </si>
  <si>
    <t>Социјална давања запосленим</t>
  </si>
  <si>
    <t>Накнаде за запослене</t>
  </si>
  <si>
    <t>Награде, бонуси и остали расходи</t>
  </si>
  <si>
    <t>Трошкови платног промета</t>
  </si>
  <si>
    <t>Комуналне услуге</t>
  </si>
  <si>
    <t>Трошкови осигурања</t>
  </si>
  <si>
    <t>Котизација</t>
  </si>
  <si>
    <t>Специјализоване услуге</t>
  </si>
  <si>
    <t>Текуће поправке и одржавање</t>
  </si>
  <si>
    <t>Материјал</t>
  </si>
  <si>
    <t>Остали трошкови</t>
  </si>
  <si>
    <t>Машине и опрема</t>
  </si>
  <si>
    <t>Извори финансирања за функцију 130:</t>
  </si>
  <si>
    <t>Укупно за функцију 130 :</t>
  </si>
  <si>
    <t>Дотације невладиним организацијама</t>
  </si>
  <si>
    <t>ГИМНАЗИЈА ''ПИВО КАРАМАТИЈЕВИЋ''</t>
  </si>
  <si>
    <t>ТЕХНИЧКА ШКОЛА</t>
  </si>
  <si>
    <t>Извори финансирања за функцију920:</t>
  </si>
  <si>
    <t>Укупно за функцију 920:</t>
  </si>
  <si>
    <t>Основно образовање</t>
  </si>
  <si>
    <t>ОСНОВНА ШКОЛА ''ЖИВКО ЉУЈИЋ'' НОВА ВАРОШ</t>
  </si>
  <si>
    <t>ОШ''КНЕЗОВА РАШКОВИЋА'' БОЖЕТИЋИ</t>
  </si>
  <si>
    <t>ОШ''МОМИР ПУЦАРЕВИЋ''АКМАЧИЋИ</t>
  </si>
  <si>
    <t>ОШ ''ДОБРИСАВ РАЈИЋ'' БИСТРИЦА</t>
  </si>
  <si>
    <t>ОШ ''ГОЈКО ДРУЛОВИЋ'' РАДОИЊА</t>
  </si>
  <si>
    <t>ОШ''ВУК СТЕФАНОВИЋ КАРАЏИЋ'' ЈАСЕНОВО</t>
  </si>
  <si>
    <t>Извори финансирања за функцију 912:</t>
  </si>
  <si>
    <t>Укупно за функцију 912:</t>
  </si>
  <si>
    <r>
      <t>О</t>
    </r>
    <r>
      <rPr>
        <b/>
        <i/>
        <sz val="12"/>
        <rFont val="Times New Roman"/>
        <family val="1"/>
      </rPr>
      <t>бразовање неквалификовано на другом месту</t>
    </r>
  </si>
  <si>
    <t>ОСНОВНА МУЗИЧКА ШКОЛА ПРИЈЕПОЉЕ</t>
  </si>
  <si>
    <t>Извори финансирања за функцију 980:</t>
  </si>
  <si>
    <t>Укупно за функцију 980:</t>
  </si>
  <si>
    <t>Извори финансирања за функцију 421:</t>
  </si>
  <si>
    <t>Укупно за функцију 421:</t>
  </si>
  <si>
    <t>Извори финансирања за функцију 810:</t>
  </si>
  <si>
    <t>Укупно за функцију 810:</t>
  </si>
  <si>
    <t>ЦЕНТАР ЗА СОЦИЈАЛНИ РАД</t>
  </si>
  <si>
    <t>Извор финансирања за функцију 090:</t>
  </si>
  <si>
    <t>Укупно за функцију 090:</t>
  </si>
  <si>
    <t>Услуге културе</t>
  </si>
  <si>
    <t>ДОМ КУЛТУРЕ ''ЈОВАН ТОМИЋ'' НОВА ВАРОШ</t>
  </si>
  <si>
    <t>Плате, додатци и накнаде запослених</t>
  </si>
  <si>
    <t>Социјални доприноси на терет запослених</t>
  </si>
  <si>
    <t>Енергетске услуге</t>
  </si>
  <si>
    <t>Текуће одржавање</t>
  </si>
  <si>
    <t>БИБЛИОТЕКА ''ЈОВАН ТОМИЋ'' НОВА ВАРОШ</t>
  </si>
  <si>
    <t>Трошкови путовања</t>
  </si>
  <si>
    <t>Трошкови службених путовања у земљи</t>
  </si>
  <si>
    <t>Остала основна срадства</t>
  </si>
  <si>
    <t>Набавка књига</t>
  </si>
  <si>
    <t>Туризам</t>
  </si>
  <si>
    <t>ДЕЧЈИ ВРТИЋ ''ПАША И НАТАША'' НОВА ВАРОШ''</t>
  </si>
  <si>
    <t xml:space="preserve">ДИРЕКЦИЈА ЗА ГРАЂЕВИНСКО ЗЕМЉИШТЕ И ИЗГРАДЊУ ОПШТИНЕ </t>
  </si>
  <si>
    <t>Извори финансирања за функцију 620:</t>
  </si>
  <si>
    <t>Укупно за функцију 620:</t>
  </si>
  <si>
    <t>Управњање отпадом-чишћење</t>
  </si>
  <si>
    <t>Укупно зафункцију 510:</t>
  </si>
  <si>
    <t>Улична расвета</t>
  </si>
  <si>
    <t>Трошкови електр. енерг за јавну расвету</t>
  </si>
  <si>
    <t>Текуће одржавање зграда и објеката</t>
  </si>
  <si>
    <t>Извори финансирања за функцију 640:</t>
  </si>
  <si>
    <t>Укупно за функцију 640:</t>
  </si>
  <si>
    <t>Водоснабдевање</t>
  </si>
  <si>
    <t>Извори финансирања за функцију 630:</t>
  </si>
  <si>
    <t>Укупно за функцију 630:</t>
  </si>
  <si>
    <t>УКУПНИ РАСХОДИ:</t>
  </si>
  <si>
    <t>Функција</t>
  </si>
  <si>
    <t>Позиција</t>
  </si>
  <si>
    <t>04 Сопствени приходи</t>
  </si>
  <si>
    <t>090</t>
  </si>
  <si>
    <t>РАСХОДИ ЗА ЗАПОСЛЕНЕ</t>
  </si>
  <si>
    <t>КОРИШЋЕЊЕ УСЛУГА И РОБА</t>
  </si>
  <si>
    <t>СУБВЕНЦИЈЕ</t>
  </si>
  <si>
    <t>ДОНАЦИЈЕ И ТРАНСФЕРИ ОСТАЛИМ НИВОИМА ВЛАСТИ</t>
  </si>
  <si>
    <t>СОЦИЈАЛНА ПОМОЋ</t>
  </si>
  <si>
    <t>ОСТАЛИ РАСХОДИ</t>
  </si>
  <si>
    <t>РЕЗЕРВЕ</t>
  </si>
  <si>
    <t>ОСНОВНА СРЕДСТВА</t>
  </si>
  <si>
    <t>УКУПНО:</t>
  </si>
  <si>
    <t>Накнада запослених</t>
  </si>
  <si>
    <t>Награде, бонуси и остали посебни расходи</t>
  </si>
  <si>
    <t>Текуће поправке и одржавања</t>
  </si>
  <si>
    <t>Трансфери осталим нивоима власти</t>
  </si>
  <si>
    <t>Накнаде за социјалну заштиту из буџета</t>
  </si>
  <si>
    <t>Зграде и грађевински објекти</t>
  </si>
  <si>
    <t>Репрезентација (угоститељске услуге)</t>
  </si>
  <si>
    <t>Текуће поправке и одржавање опреме</t>
  </si>
  <si>
    <t>Административна опрема</t>
  </si>
  <si>
    <t>Услуге комуникација</t>
  </si>
  <si>
    <t>Компјутерске услуге</t>
  </si>
  <si>
    <t>Услуге образовања и усавршавања запослених</t>
  </si>
  <si>
    <t>Остале опште услуге</t>
  </si>
  <si>
    <t>Текућа поправка и одржавање зграде</t>
  </si>
  <si>
    <t>Текућа поправка и одржавање опреме</t>
  </si>
  <si>
    <t>Публикације, часописи и гласила</t>
  </si>
  <si>
    <t>Услуге информисања</t>
  </si>
  <si>
    <t>Текуће поправке и одржавање зграда и објеката</t>
  </si>
  <si>
    <t>Извори финансирања за функцију 510:</t>
  </si>
  <si>
    <t>Издаци буџета по основним наменама утврђују се у следећим износима и то:</t>
  </si>
  <si>
    <t>Одржавање јавне расвете</t>
  </si>
  <si>
    <t>Изградња  јавне расвете</t>
  </si>
  <si>
    <t>Развој заједнице</t>
  </si>
  <si>
    <t>Новчане казне и пенали по решењу судова</t>
  </si>
  <si>
    <t>Остали порези</t>
  </si>
  <si>
    <t>Отплате домаћих камата</t>
  </si>
  <si>
    <t xml:space="preserve">Услуге чишћења улица </t>
  </si>
  <si>
    <t xml:space="preserve">Здравствена заштита </t>
  </si>
  <si>
    <t>Извори финансирања за функцију 700:</t>
  </si>
  <si>
    <t>Укупно за функцију 700:</t>
  </si>
  <si>
    <t>МЕСНЕ ЗАЈЕДНИЦЕ</t>
  </si>
  <si>
    <t>Укупно за функцију 160:</t>
  </si>
  <si>
    <t xml:space="preserve">МЗ Нова Варош                                   </t>
  </si>
  <si>
    <t>Капитално одржавање зграде</t>
  </si>
  <si>
    <t>Грађевинско земљиште</t>
  </si>
  <si>
    <t>Накнада за коришћење добара од општег интереса</t>
  </si>
  <si>
    <t>Меморандумске ставке за рефундацију расхода</t>
  </si>
  <si>
    <t>Таксе и казне по решењу судова</t>
  </si>
  <si>
    <t>Отплата камата домаћим пословним банкама</t>
  </si>
  <si>
    <t>ТУРИСТИЧКО-СПОРТСКИ ЦЕНТАР"ЗЛАТАР" НОВА ВАРОШ</t>
  </si>
  <si>
    <t>ПОРЕЗ НА ФОНД ЗАРАДА</t>
  </si>
  <si>
    <t>Порез на фонд зарада</t>
  </si>
  <si>
    <t>Услуге рекреације и спорта</t>
  </si>
  <si>
    <t>Накнаде трошкова за запослене</t>
  </si>
  <si>
    <t>Текуће поравке и одржавање</t>
  </si>
  <si>
    <t>Порези, обавезне таксе и казне</t>
  </si>
  <si>
    <t>Пратећи трошкови задуживања</t>
  </si>
  <si>
    <t>Израда пројектне документације</t>
  </si>
  <si>
    <t>Средње образовање</t>
  </si>
  <si>
    <t>Отплата кредита домаћим кредиторима</t>
  </si>
  <si>
    <t>ОТПЛАТА ГЛАВНИЦЕ</t>
  </si>
  <si>
    <t>Дотације невладиним организација</t>
  </si>
  <si>
    <t>Новчане казне и пенали по решењу суда</t>
  </si>
  <si>
    <t>Новчане казне и пенaли по решењу суда</t>
  </si>
  <si>
    <t>Награде,бонуси и остали расходи</t>
  </si>
  <si>
    <t>Награде запосленим и остали расходи</t>
  </si>
  <si>
    <t>УКУПНО 712:</t>
  </si>
  <si>
    <t xml:space="preserve">Плате, додаци и накнаде запосленима </t>
  </si>
  <si>
    <t>Остале специјализоване услуге</t>
  </si>
  <si>
    <t>Накнаде из буџета за образовање</t>
  </si>
  <si>
    <t>Средства из осталих извора</t>
  </si>
  <si>
    <t>Укупна средства</t>
  </si>
  <si>
    <t>НАЗИВ КОНТА</t>
  </si>
  <si>
    <t>Конто</t>
  </si>
  <si>
    <t>Закуп имовине и опреме</t>
  </si>
  <si>
    <t>Материјал за посебне намене</t>
  </si>
  <si>
    <t>Ова апропријација ће се извршавати поУговору за смештај и исхрану ученика са хендикепом а за остале накнаде по Закључку Председника општине</t>
  </si>
  <si>
    <t>СПОРТСКИ САВЕЗ НОВА ВАРОШ</t>
  </si>
  <si>
    <t>Закуп опреме за спорт</t>
  </si>
  <si>
    <t>Стручне услуге</t>
  </si>
  <si>
    <t>Пројектно планирање</t>
  </si>
  <si>
    <t>Порези,обавезне таксе и казне</t>
  </si>
  <si>
    <t>Обавезне таксе</t>
  </si>
  <si>
    <t>Заштита животне средине некласификована на другом месту</t>
  </si>
  <si>
    <t>ФОНД ЗА ЗАШТИТУ ЖИВОТНЕ СРЕДИНЕ</t>
  </si>
  <si>
    <t>Субвенције јавним нефинансијским организацијама и предузећима</t>
  </si>
  <si>
    <t>Укупно за функцију 560:</t>
  </si>
  <si>
    <t>Земљиште</t>
  </si>
  <si>
    <t>Накнаде у натури</t>
  </si>
  <si>
    <t>Извори финансирања за функцију 320:</t>
  </si>
  <si>
    <t>Укупно за функцију 320:</t>
  </si>
  <si>
    <t>Пољопривреда</t>
  </si>
  <si>
    <t>Текуће субвенције за пољопривреду</t>
  </si>
  <si>
    <t xml:space="preserve"> Трансфери осталим нивоима власти</t>
  </si>
  <si>
    <t>Опште јавне услуге некласификоване на другом месту</t>
  </si>
  <si>
    <t>ОБРАЗОВАЊЕ НЕКВАЛИФИКОВАНО НА ДРУГОМ МЕСТУ</t>
  </si>
  <si>
    <t>ПОЉОПРИВРЕДА</t>
  </si>
  <si>
    <t>ФИЗИЧКА КУЛТУРА</t>
  </si>
  <si>
    <t>СОЦИЈАЛНА ЗАШТИТА</t>
  </si>
  <si>
    <t>Средства из буџета</t>
  </si>
  <si>
    <t>А. РАЧУН ПРИХОДА И ПРИМАЊА, РАСХОДА И ИЗДАТАКА БУЏЕТА ОПШТИНЕ</t>
  </si>
  <si>
    <t>I. УКУПНА ПРИМАЊА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</si>
  <si>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</si>
  <si>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</si>
  <si>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</si>
  <si>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</si>
  <si>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</si>
  <si>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712+713+716</t>
  </si>
  <si>
    <t>2. Непорески приходи, од чега:</t>
  </si>
  <si>
    <t xml:space="preserve"> - наплаћене камате</t>
  </si>
  <si>
    <t>5. Трансфери</t>
  </si>
  <si>
    <t>Капитални приходи - примања од продаје нефинансијске имовине</t>
  </si>
  <si>
    <t>II. УКУПНИ ИЗДАЦИ</t>
  </si>
  <si>
    <t>Текући расходи: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</si>
  <si>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</si>
  <si>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</si>
  <si>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</si>
  <si>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</si>
  <si>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</si>
  <si>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48+49</t>
  </si>
  <si>
    <t>7. Текући трансфери</t>
  </si>
  <si>
    <t>Капитални расходи</t>
  </si>
  <si>
    <t>III . БУЏЕТСКИ СУФИЦИТ (БУЏЕТСКИ ДЕФИЦИТ) (I-II)</t>
  </si>
  <si>
    <t>(7+8)-(4+5)</t>
  </si>
  <si>
    <t>Б. РАЧУН ФИНАНСИРАЊА</t>
  </si>
  <si>
    <t>V. Примања од задуживања</t>
  </si>
  <si>
    <t>1. Примања од домаћих задуживања</t>
  </si>
  <si>
    <t>1.1. Задуживање код јавних финансијских институција и пословних банака</t>
  </si>
  <si>
    <t>9113+9114</t>
  </si>
  <si>
    <t>1.2. Задуживање код осталих кредитора</t>
  </si>
  <si>
    <t>9111+9112+9115+9116+9117+9118+9119</t>
  </si>
  <si>
    <t>2. Примања од иностраног задуживања</t>
  </si>
  <si>
    <t>VI. Набавка финансијске имовине</t>
  </si>
  <si>
    <t>VII. Отплата главнице</t>
  </si>
  <si>
    <t>1. Отплата главнице домаћим кредиторима</t>
  </si>
  <si>
    <t>1.1. Отплата главнице домаћим јавним финансијским институцијама и пословним банкама</t>
  </si>
  <si>
    <t>6113+6114</t>
  </si>
  <si>
    <t>1.2. Отплата главнице осталим кредиторима</t>
  </si>
  <si>
    <t>6111+6112+6115+6116+6117+6118+6119</t>
  </si>
  <si>
    <t>2. Отплата главнице страним кредиторима</t>
  </si>
  <si>
    <t>VIII. НЕТО ФИНАНСИРАЊЕ (IV+V-VI-VII=-III)</t>
  </si>
  <si>
    <t>5</t>
  </si>
  <si>
    <t>Извори финансирања за функцију 473.</t>
  </si>
  <si>
    <t>Општинске и градске комуналне таксе</t>
  </si>
  <si>
    <t>Боравишне таксе</t>
  </si>
  <si>
    <t>Мешовити и неодређени приходи у корист нивоа општина</t>
  </si>
  <si>
    <t xml:space="preserve">3. Меморандумске ставке за рефундацију расхода </t>
  </si>
  <si>
    <t>Порез на зараде</t>
  </si>
  <si>
    <t>ПОРЕЗ НА ДОХОДАК, ДОБИТ И КАПИТАЛНЕ ДОБИТКЕ</t>
  </si>
  <si>
    <t>ПОРЕЗИ НА ИМОВИНУ</t>
  </si>
  <si>
    <t>ПОРЕЗИ НА ДОБРА И УСЛУГЕ</t>
  </si>
  <si>
    <t>ДРУГИ ПОРЕЗИ</t>
  </si>
  <si>
    <t>ТРАНСФЕРИ ОД ДРУГИХ НИВОА ВЛАСТИ</t>
  </si>
  <si>
    <t>ПРИХОДИ ОД ИМОВИНЕ</t>
  </si>
  <si>
    <t>ПРОДАЈА ДОБАРА И УСЛУГА</t>
  </si>
  <si>
    <t>НОВЧАНЕ КАЗНЕ И ОДУЗЕТА ИМОВИНСКА КОРИСТ</t>
  </si>
  <si>
    <t>ОСТАЛИ ПРИХОДИ</t>
  </si>
  <si>
    <t>МЕМОРАНДУМСКЕ СТАВКЕ ЗА РЕФУНДАЦИЈУ РАСХОДА</t>
  </si>
  <si>
    <t>УКУПНО 771:</t>
  </si>
  <si>
    <t>УКУПНО 745:</t>
  </si>
  <si>
    <t>Приходи од новчаних казни за прекршаје у корист нивоа општина</t>
  </si>
  <si>
    <t>Такса у корист нивоа општине</t>
  </si>
  <si>
    <t xml:space="preserve">Приходи општинских органа од споредне продаје добара и услуга </t>
  </si>
  <si>
    <t>УКУПНО 741:</t>
  </si>
  <si>
    <t>Накнада за коришћење простора и грађевинског земљишта</t>
  </si>
  <si>
    <t>Камата на средства буџета општина</t>
  </si>
  <si>
    <t>Текући трансфери од других нивоа власти у корист нивоа општине</t>
  </si>
  <si>
    <t>Капитални трансфери од других нивоа власти у корист нивоа општине</t>
  </si>
  <si>
    <t>УКУПНО 716:</t>
  </si>
  <si>
    <t>Комунална такса на истицање фирме</t>
  </si>
  <si>
    <t>Порези на моторна возила</t>
  </si>
  <si>
    <t>Комунална такса за коришћење рекламних паноа</t>
  </si>
  <si>
    <t>УКУПНО 713:</t>
  </si>
  <si>
    <t>УКУПНО 711:</t>
  </si>
  <si>
    <t xml:space="preserve">УКУПНО 714: </t>
  </si>
  <si>
    <t>Порез на имовину</t>
  </si>
  <si>
    <t>Порез на наслеђе и поклоне</t>
  </si>
  <si>
    <t>Остали порези на доходак (порез на акције, на име и уделе и др..)</t>
  </si>
  <si>
    <r>
      <t xml:space="preserve">Порез на друге приходе (порез на приходе од профес. </t>
    </r>
    <r>
      <rPr>
        <sz val="10"/>
        <rFont val="Times New Roman"/>
        <family val="1"/>
      </rPr>
      <t>спортиста</t>
    </r>
    <r>
      <rPr>
        <sz val="12"/>
        <rFont val="Times New Roman"/>
        <family val="1"/>
      </rPr>
      <t>, стручњака, уговор о делу, привремени и повремени послови, управни надзори, одбори и други уговори о раду)</t>
    </r>
  </si>
  <si>
    <t>Самодопринос</t>
  </si>
  <si>
    <t>Порез на капиталне трансакције</t>
  </si>
  <si>
    <t>771</t>
  </si>
  <si>
    <t>745</t>
  </si>
  <si>
    <t>Порез на приходе од самосталне делатности</t>
  </si>
  <si>
    <t>Порез на приходе од имовине (порез на земљиште, и порез на накнаду од пољопривреде и шумарства</t>
  </si>
  <si>
    <t>6. Остали расходи и резерва</t>
  </si>
  <si>
    <t>6.Остали приходи</t>
  </si>
  <si>
    <t xml:space="preserve">4. Продаја добра и услуга иновчане казне </t>
  </si>
  <si>
    <t>Накнада за коришћење природних добара</t>
  </si>
  <si>
    <t>Одборнички додатак</t>
  </si>
  <si>
    <t>Члан 6.</t>
  </si>
  <si>
    <t>ДОМ ЗДРАВЉА НОВА ВАРОШ И ОДЕЉЕЊЕ БОЛНИЦЕ НОВА ВАРОШ</t>
  </si>
  <si>
    <t>Услуге одржавања паркова и јавних површина</t>
  </si>
  <si>
    <t>Општинске и градске накнаде</t>
  </si>
  <si>
    <t>УКУПНО 733:</t>
  </si>
  <si>
    <t>УКУПНО 742:</t>
  </si>
  <si>
    <t>УКУПНО 743:</t>
  </si>
  <si>
    <t>ОТПЛАТА КАМАТА</t>
  </si>
  <si>
    <t>Нематеријална имовина</t>
  </si>
  <si>
    <t>Социјална давања запосленима</t>
  </si>
  <si>
    <t>Текуће поправке и одржавање објеката</t>
  </si>
  <si>
    <t>Трансакције за јавни дуг</t>
  </si>
  <si>
    <t>Извори финансирања за функцију 170:</t>
  </si>
  <si>
    <t>Укупно за функцију 170 :</t>
  </si>
  <si>
    <t xml:space="preserve">511  Зграде и грађевински објекти </t>
  </si>
  <si>
    <t>Услуге противпожарне заштитеи заштите од елементарних непогода</t>
  </si>
  <si>
    <t>Дотације ватрогасном друштву</t>
  </si>
  <si>
    <t>Награде бонуси и остали расходи</t>
  </si>
  <si>
    <t>Трошкови  путовања</t>
  </si>
  <si>
    <t>Предшколско образовање</t>
  </si>
  <si>
    <t>Извор финансирања за функцију 040:</t>
  </si>
  <si>
    <t>Јавни ред и безбедност накласификовани на другом месту</t>
  </si>
  <si>
    <t>Извори финансирања за функцију 360:</t>
  </si>
  <si>
    <t>Укупно за функцију 360:</t>
  </si>
  <si>
    <t>Укупно за функцију630:</t>
  </si>
  <si>
    <t>Укупно за функцију 040:</t>
  </si>
  <si>
    <t>Укупно за главу 3.6</t>
  </si>
  <si>
    <t>Извори финансирања за главу 3.6</t>
  </si>
  <si>
    <t>Извори финансирања за функцију 911</t>
  </si>
  <si>
    <t>Укупно за главу 3.5</t>
  </si>
  <si>
    <t>Укупно за главу 3.4</t>
  </si>
  <si>
    <t>Извори финансирања за главу 3.3</t>
  </si>
  <si>
    <t>Укупно за главу 3.3</t>
  </si>
  <si>
    <t>Извори финансирања за главу 3.2</t>
  </si>
  <si>
    <t>Укупно за главу 3.2</t>
  </si>
  <si>
    <t>Извори финансирања за раздео 3:</t>
  </si>
  <si>
    <t>Укупно раздео 3.</t>
  </si>
  <si>
    <t>Остале донације, дотације и трансфери</t>
  </si>
  <si>
    <t>Порези обавезне таксе и казне</t>
  </si>
  <si>
    <t>Накнада штете од елементарних непогода</t>
  </si>
  <si>
    <t>Дневнице одборника и општинског већа</t>
  </si>
  <si>
    <t>- накнада за коришћење простора и грађевинског земљишта,природних добара, обала и шумског и грађ. земљишта</t>
  </si>
  <si>
    <t>Трошкови службених путовања у земљи функционера и oдборника</t>
  </si>
  <si>
    <t>Накнаде члановима већа</t>
  </si>
  <si>
    <t>ПРЕДСЕДНИК ОПШТИНЕ И ОПШТИНСКО ВЕЋЕ</t>
  </si>
  <si>
    <t>Једнократне помоћи избеглим и расељеним породицама по решењима Комесаријата за избеглице</t>
  </si>
  <si>
    <t>412 Социјални доприноси на терет послодавца</t>
  </si>
  <si>
    <t>411 Плате ,додаци и накнаде запослених</t>
  </si>
  <si>
    <t>511 Зграде и грађевински објекти</t>
  </si>
  <si>
    <t>Средства ове апропријације преносиће се на основу Правилника и Одлуке општинског већа</t>
  </si>
  <si>
    <t>Ова апропријација ће се извршавати за подстицај наталитета и смањење сиромаштва, а преносиће се по Решењима у складу са Правилником  и Одлуком општинског већа</t>
  </si>
  <si>
    <t>Накнаде из буџета за децу о породицу-незапослене породиље</t>
  </si>
  <si>
    <t>Управљање отпадом</t>
  </si>
  <si>
    <t>Субвенције јавним нефинансијским институцијама и предузећима</t>
  </si>
  <si>
    <t>Извори финансирања за функцију510:</t>
  </si>
  <si>
    <t>Укупно за функцију510:</t>
  </si>
  <si>
    <t>Опрема за образовање</t>
  </si>
  <si>
    <t xml:space="preserve"> ПОСЕБАН ДЕО</t>
  </si>
  <si>
    <t>Грејање</t>
  </si>
  <si>
    <t>Извори финансирања за функцију 436:</t>
  </si>
  <si>
    <t>Укупно за функцију 436:</t>
  </si>
  <si>
    <t>Материјал за саобраћај</t>
  </si>
  <si>
    <t>Материјал за одржавање хигијене и угоститељство</t>
  </si>
  <si>
    <t>Помоћ у медицинском лечењу запослених,чл.уже породице  и др. помоћи</t>
  </si>
  <si>
    <t>Трошкови платног промета и банкарских услуга</t>
  </si>
  <si>
    <t>Административне услуге</t>
  </si>
  <si>
    <t>Медицинске услуге</t>
  </si>
  <si>
    <t>Услуге очувања животне средине, науке и геодетске услуге</t>
  </si>
  <si>
    <t>Текућепоправке и одржавање опреме</t>
  </si>
  <si>
    <t>Материјал за образовање и усавршавање запослених</t>
  </si>
  <si>
    <t>Дотације верским заједницама</t>
  </si>
  <si>
    <t>Дотације осталим непрофитним институцијама и удружењима</t>
  </si>
  <si>
    <t xml:space="preserve">Материјал за образовање и усавршавање </t>
  </si>
  <si>
    <t xml:space="preserve">Репрезентација </t>
  </si>
  <si>
    <t xml:space="preserve">Услуге информисања  </t>
  </si>
  <si>
    <t>`</t>
  </si>
  <si>
    <t>Текуће донације, дотације и трансфери</t>
  </si>
  <si>
    <t>ОДЕЉЕЊЕ ЗАВИЧАЈНОГ МУЗЕЈА УЖИЦЕ</t>
  </si>
  <si>
    <t>Приходи из буџета</t>
  </si>
  <si>
    <t xml:space="preserve"> Сопствени приходи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</si>
  <si>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</si>
  <si>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</si>
  <si>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</si>
  <si>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 xml:space="preserve">Изградња  воводовода и канализације </t>
  </si>
  <si>
    <t>А. КАПИТАЛНИ ПРОЈЕКТИ</t>
  </si>
  <si>
    <t>Година почетка финансирања 2014</t>
  </si>
  <si>
    <t>донације</t>
  </si>
  <si>
    <t>Изградња система за вештачко оснежавање</t>
  </si>
  <si>
    <t>Година почетка финансирања 2011</t>
  </si>
  <si>
    <t>Извори финансирања: Буџет општине</t>
  </si>
  <si>
    <t>Извори финансирања. Буџет општине и Буџет Републике</t>
  </si>
  <si>
    <t>Електрични водови и трафостанице</t>
  </si>
  <si>
    <t>Б. ОСТАЛИ КАПИТАЛНИ ИЗДАЦИ</t>
  </si>
  <si>
    <t>ЗГРАДЕ И ГРАЂЕВИНСКИ ОБЈЕКТИ</t>
  </si>
  <si>
    <t>МАШИНЕ И ОПРЕМА</t>
  </si>
  <si>
    <t>.Опрема за саобраћај</t>
  </si>
  <si>
    <t>Електронска опрема</t>
  </si>
  <si>
    <t>Опрема за вештачко оснежавање</t>
  </si>
  <si>
    <t>Опрема за позоришни клуб</t>
  </si>
  <si>
    <t>КАПИТАЛНЕ СУБВЕНЦИЈЕ</t>
  </si>
  <si>
    <t>КАПИТАЛНИ ТРАНСФЕРИ ОСТАЛИМ НИВОИМА ВЛАСТИ</t>
  </si>
  <si>
    <t>Адаптација крова и мокрог чвора школе у Бистрици</t>
  </si>
  <si>
    <t>Реконструкција крова школе Акмачићи</t>
  </si>
  <si>
    <t>Књиге у библиотеци</t>
  </si>
  <si>
    <t>Субвенције нефинансијским корпорацијама</t>
  </si>
  <si>
    <t>("Службени лист општине Нова Варош» број: 10/2008 ), Скупштина општине Нова Варош,</t>
  </si>
  <si>
    <t>О Д Л У К У</t>
  </si>
  <si>
    <t>I  ОПШТИ ДЕО</t>
  </si>
  <si>
    <t>Члан 1.</t>
  </si>
  <si>
    <t>А. РАЧУН ПРИХОДА И ПРИМАЊА,РАСХОДА И ИЗДАТАКА</t>
  </si>
  <si>
    <t>1.Укупни приходи и примања остварени по основу продаје  нефинансијске имовине</t>
  </si>
  <si>
    <t>1.1 ТЕКУЋИ ПРИХОДИ у чему:</t>
  </si>
  <si>
    <t>буџетска средства</t>
  </si>
  <si>
    <t>сопствени приходи  и остали извори</t>
  </si>
  <si>
    <t>2. Укупни расходи и издаци за набавку нефинансијске имовине</t>
  </si>
  <si>
    <t>2.1.ТЕКУЋИ РАСХОДИ у чему:</t>
  </si>
  <si>
    <t>текући буџетски расходи</t>
  </si>
  <si>
    <t>расходи из сопствених прихода и д. извора</t>
  </si>
  <si>
    <t>2.2.ИЗДАЦИ ЗА НАБАВКУ НЕФИНАНСИЈСКЕ ИМОВИНЕ у чему:</t>
  </si>
  <si>
    <t>текући буџетски издаци</t>
  </si>
  <si>
    <t>издаци из сопствених прихода и других извора</t>
  </si>
  <si>
    <t>4. Издаци за набавку финансијске имовине (осим за набавку домаћих хартија од вредности)</t>
  </si>
  <si>
    <t>-</t>
  </si>
  <si>
    <t xml:space="preserve">1.Примања од продаје финансијске имовине </t>
  </si>
  <si>
    <t>годину ( у даљем тексту: буџет), састоје се од:</t>
  </si>
  <si>
    <t>Члан 2.</t>
  </si>
  <si>
    <t>Члан 3.</t>
  </si>
  <si>
    <t xml:space="preserve"> су у следећим износима и то:</t>
  </si>
  <si>
    <t>Члан 4.</t>
  </si>
  <si>
    <t>Члан 7.</t>
  </si>
  <si>
    <t>додатних прихода директних и индиректних корисника буџета у</t>
  </si>
  <si>
    <t>корисницима и врстама издатака и то.</t>
  </si>
  <si>
    <t>ПЛАНИРАНА МАСА СРЕДСТАВА ЗА ПЛАТЕ</t>
  </si>
  <si>
    <t xml:space="preserve">Tабела 1. </t>
  </si>
  <si>
    <t>Ред.бр.</t>
  </si>
  <si>
    <t>Директни и индиректни корисници буџетских средстава локалне власти</t>
  </si>
  <si>
    <t xml:space="preserve">Буџетска средства </t>
  </si>
  <si>
    <t>Остали извори</t>
  </si>
  <si>
    <t>1.</t>
  </si>
  <si>
    <t>Органи и организације локалне власти</t>
  </si>
  <si>
    <t>2.</t>
  </si>
  <si>
    <t>Предшколске установе</t>
  </si>
  <si>
    <t>3.</t>
  </si>
  <si>
    <t>Установе културе</t>
  </si>
  <si>
    <t>4.</t>
  </si>
  <si>
    <t>Остале установе из области јавних служби -Туристичко спортски центар</t>
  </si>
  <si>
    <t>5.</t>
  </si>
  <si>
    <t>Остали индиректни корисници буџета</t>
  </si>
  <si>
    <t xml:space="preserve">Укупно за све кориснике буџетских средстава </t>
  </si>
  <si>
    <t>Табела 2.</t>
  </si>
  <si>
    <t>Број запослених на неодређено време</t>
  </si>
  <si>
    <t>Број запослених на одређено време</t>
  </si>
  <si>
    <t>Укупан број запослених</t>
  </si>
  <si>
    <t>5(3+4)</t>
  </si>
  <si>
    <t>Изабрана лица</t>
  </si>
  <si>
    <t>Укупно за све кориснике буџета на које се односи Закон о одређивању максималног броја запослених у локалној администрацији (1б+2+3)</t>
  </si>
  <si>
    <t>16</t>
  </si>
  <si>
    <t>КАПИТАЛНИ ТРАНСФЕРИ ОРГАНИЗАЦИЈАМА ОБАВЕЗНОГ СОЦИЈАЛНОГ ОСИГУРАЊА</t>
  </si>
  <si>
    <t>Накнада из буџета за децу и породицу-новорођенчад</t>
  </si>
  <si>
    <t>Услуге културе некласификоване на другом месту</t>
  </si>
  <si>
    <t>3.00</t>
  </si>
  <si>
    <t>Извори финансирања за функцију 860:</t>
  </si>
  <si>
    <t>Укупно за функцију 860:</t>
  </si>
  <si>
    <t>Извори финансирања за функцију 820</t>
  </si>
  <si>
    <t xml:space="preserve"> </t>
  </si>
  <si>
    <t xml:space="preserve"> ,,</t>
  </si>
  <si>
    <t>УКУПНО 813:</t>
  </si>
  <si>
    <t>НЕРАСПОРЕЂЕНИ ВИШАК ПРИХОДА ИЗ РАНИЈИХ ГОДИНА</t>
  </si>
  <si>
    <t>Приходи и примања , расходи и издаци буџета општине Нова Варош за 2014.</t>
  </si>
  <si>
    <t>Услуге по уговору-Спровођење  политике запошљавања</t>
  </si>
  <si>
    <t xml:space="preserve">Субвенције јавним нефинансијским институцијама и предузећима-Депонија </t>
  </si>
  <si>
    <t>Средства за ове апропријације преносиће се по конкурсу за пројекте а по одлуци Председника општине</t>
  </si>
  <si>
    <t>КАНЦЕЛАРИЈА ЗА МЛАДЕ</t>
  </si>
  <si>
    <t>Извори финансирања за функцију 133:</t>
  </si>
  <si>
    <t>Укупно за функцију 133 :</t>
  </si>
  <si>
    <t>Специјализоване услуге-реализација пројеката</t>
  </si>
  <si>
    <t>СЛОР 511-2</t>
  </si>
  <si>
    <t>Реализација стратегије одрживог развоја</t>
  </si>
  <si>
    <t>СЛОР 511-2.1</t>
  </si>
  <si>
    <t xml:space="preserve">          300,000 </t>
  </si>
  <si>
    <t>Изградња локалних путева и улица</t>
  </si>
  <si>
    <t>Експропријација земљишта</t>
  </si>
  <si>
    <t>Укупно за пројекат СЛОР 511-2.1</t>
  </si>
  <si>
    <t>СЛОР 511-2.2</t>
  </si>
  <si>
    <t xml:space="preserve">          200,000 </t>
  </si>
  <si>
    <t xml:space="preserve">          500,000 </t>
  </si>
  <si>
    <t>Укупно за пројекат СЛОР 511-2.2</t>
  </si>
  <si>
    <t>Извори финансирања за програм СЛОР 511-2</t>
  </si>
  <si>
    <t>Укупно за програм СЛОР 511-2</t>
  </si>
  <si>
    <t>Укупно за пројекат СЛОР 233-5.1</t>
  </si>
  <si>
    <t>Извори финансирања за програм СЛОР 233-5</t>
  </si>
  <si>
    <t>Укупно за програм СЛОР 233-5</t>
  </si>
  <si>
    <t>СЛОР
222-5.1</t>
  </si>
  <si>
    <t>Извори финансирања за функцију 840:</t>
  </si>
  <si>
    <t>Укупно за функцију 840:</t>
  </si>
  <si>
    <t>Услуге противожарне заштите</t>
  </si>
  <si>
    <t>Јавни ред и безбедност неквалификована на другом месту</t>
  </si>
  <si>
    <t>Укупно за функцију 820:</t>
  </si>
  <si>
    <t>Извори финансирања за функцију 330:</t>
  </si>
  <si>
    <t>Укупно за функцију330:</t>
  </si>
  <si>
    <t>Образовање неквалификовано на другом месту</t>
  </si>
  <si>
    <r>
      <t xml:space="preserve">Стратешки циљ бр. 5.1. </t>
    </r>
    <r>
      <rPr>
        <sz val="12"/>
        <rFont val="Times New Roman"/>
        <family val="1"/>
      </rPr>
      <t>Развој градске, сеоске и туристичке инфраструктуре и планске документације као предуслова за општи друштвено-економски развој</t>
    </r>
  </si>
  <si>
    <r>
      <t>ПРОЈЕКАТ:</t>
    </r>
    <r>
      <rPr>
        <b/>
        <sz val="12"/>
        <rFont val="Times New Roman"/>
        <family val="1"/>
      </rPr>
      <t xml:space="preserve"> Изградња улица у градској зони</t>
    </r>
  </si>
  <si>
    <r>
      <t>ПРОЈЕКАТ:</t>
    </r>
    <r>
      <rPr>
        <b/>
        <sz val="12"/>
        <rFont val="Times New Roman"/>
        <family val="1"/>
      </rPr>
      <t xml:space="preserve"> Изградња улица у приградским  насељима</t>
    </r>
  </si>
  <si>
    <t>Репрезенрација</t>
  </si>
  <si>
    <t>Средства из одобрених апропријација у оквиру економске класификације 424 преносиће се по Програму рада за КУД, позориште и остале услуге културе</t>
  </si>
  <si>
    <t>472 Накнаде за социјалну заштиту из буџета- тренутне помоћи</t>
  </si>
  <si>
    <t>Koмпјутерске услуге</t>
  </si>
  <si>
    <t xml:space="preserve">Средства ове апропријације преносиће се за туристичке манифестације, сајмове и изложбе према програму манифестација за 2014 годину </t>
  </si>
  <si>
    <t>БРОЈ ЗАПОСЛЕНИХ У 2014. ГОДИНИ</t>
  </si>
  <si>
    <t>2.Примања од задуживања</t>
  </si>
  <si>
    <t>3. НЕТО ФИНАНСИРАЊЕ</t>
  </si>
  <si>
    <t>4. Неутрошена средства из претходних година</t>
  </si>
  <si>
    <t>3.Издаци за отплату главнице дуга</t>
  </si>
  <si>
    <t>Маса средстава за плате планирана за 2014. годину</t>
  </si>
  <si>
    <t>Средства из буџета за 2013.</t>
  </si>
  <si>
    <t xml:space="preserve">ПЛАН ПРИХОДА ЗА 2014.ГОДИНУ </t>
  </si>
  <si>
    <t xml:space="preserve">Приходи и примања буџета општине Нова Варош за 2014 годину, расходи и издаци буџета општине, по основу </t>
  </si>
  <si>
    <t xml:space="preserve">Медицинске услуге-мртвозорство
</t>
  </si>
  <si>
    <t xml:space="preserve">Опрема за производњу-набавка и уградња опреме и уређаја за систем даљинског грејања
</t>
  </si>
  <si>
    <t>Ова апропријација извршаваће се из банкарског кредита на основу Одлуке о задуживању општине</t>
  </si>
  <si>
    <t>Остале специјализоване услуге - учешће у пројектима родне равноправности</t>
  </si>
  <si>
    <t>Маса средстава за плате  планирана за 2013. годину</t>
  </si>
  <si>
    <t xml:space="preserve">Текуће субвенције јавним нефинансијским институцијама и предузећима-Депонија </t>
  </si>
  <si>
    <t xml:space="preserve">Капиталне субвенције јавним нефинансијским институцијама и предузећима-Депонија </t>
  </si>
  <si>
    <t>Грејање  школе у Радоињи</t>
  </si>
  <si>
    <t>Уређење школе у Јасенову- мокри чвор, спољно и унутрашње уређењењ, замена крова</t>
  </si>
  <si>
    <t>Остала опрема</t>
  </si>
  <si>
    <t>Опрема за културу</t>
  </si>
  <si>
    <t>Пројектно планирање-</t>
  </si>
  <si>
    <t>Остали објекти- капитално одржавање у хотелу Панорама</t>
  </si>
  <si>
    <t>Реконструкција зграде гимназије-столарија,степениште,олуци</t>
  </si>
  <si>
    <t>ОСТАЛО</t>
  </si>
  <si>
    <t>Механичка опрема</t>
  </si>
  <si>
    <t>5. Укупан фискални суфицит/дефицит</t>
  </si>
  <si>
    <t>Запослени</t>
  </si>
  <si>
    <t>Остале установе из области јавних служби које се финансирају из буџета (осим предшколских установа; навести назив :Туристичко-спортски центар</t>
  </si>
  <si>
    <t>Привредна друштва и други облици организовања чији је оснивач локална власт (индиректни корисници буџета-навести називе)</t>
  </si>
  <si>
    <t>Укупно за све кориснике буџетских 
средстава</t>
  </si>
  <si>
    <t>Средства за суфинансирање у 2014 у динарима</t>
  </si>
  <si>
    <t>12</t>
  </si>
  <si>
    <t>13</t>
  </si>
  <si>
    <t>14</t>
  </si>
  <si>
    <t>15</t>
  </si>
  <si>
    <t>17</t>
  </si>
  <si>
    <t>18</t>
  </si>
  <si>
    <t>19</t>
  </si>
  <si>
    <t>24</t>
  </si>
  <si>
    <t>25</t>
  </si>
  <si>
    <t>Средства ове апропријације преносиће се по конкурсу за програме удружења од јавног интереса а на основу закљученог уговора и  одлуке Председника општине</t>
  </si>
  <si>
    <t xml:space="preserve">Средства ове апропријације преносиће се на основу одлуке Општинског већа о потврђивању чланства </t>
  </si>
  <si>
    <t xml:space="preserve">Зимско одржавање путева </t>
  </si>
  <si>
    <t>Грађевински објекти-Прихватилиште за псе</t>
  </si>
  <si>
    <t>Приходи индиректних корисника буџета ЈЛС који се остварују додатним активностима</t>
  </si>
  <si>
    <r>
      <t xml:space="preserve">Месне заједнице  </t>
    </r>
    <r>
      <rPr>
        <b/>
        <sz val="14"/>
        <color indexed="8"/>
        <rFont val="Times New Roman"/>
        <family val="1"/>
      </rPr>
      <t xml:space="preserve">   *</t>
    </r>
  </si>
  <si>
    <t>исплаћиване из других извора са њихових рачуна.</t>
  </si>
  <si>
    <t>Укупна маса планираних средстава за плате не прелази дозвољени ниво.</t>
  </si>
  <si>
    <t>* Маса средстава за плате је увећана за плате у месним заједницама,  јер су у 2013. години</t>
  </si>
  <si>
    <t>Опрема за производњу-опрема за грејање</t>
  </si>
  <si>
    <t>Одржавање локалних путева  у селима</t>
  </si>
  <si>
    <t>Одржавање локалних улица у граду</t>
  </si>
  <si>
    <t>Текуће поправке и одржавање осталих објеката</t>
  </si>
  <si>
    <t xml:space="preserve">МЗ Акмачићи                                 </t>
  </si>
  <si>
    <r>
      <t>Плате, додаци и накнаде запосленима-</t>
    </r>
    <r>
      <rPr>
        <i/>
        <sz val="12"/>
        <rFont val="Times New Roman"/>
        <family val="1"/>
      </rPr>
      <t>Исплата ће се вршити из осталих извора</t>
    </r>
  </si>
  <si>
    <r>
      <t>Социјални доприноси на терет послодавца-</t>
    </r>
    <r>
      <rPr>
        <i/>
        <sz val="12"/>
        <rFont val="Times New Roman"/>
        <family val="1"/>
      </rPr>
      <t>Исплата ће се вршити из осталих извора</t>
    </r>
  </si>
  <si>
    <r>
      <t>Стални трошкови-</t>
    </r>
    <r>
      <rPr>
        <i/>
        <sz val="12"/>
        <rFont val="Times New Roman"/>
        <family val="1"/>
      </rPr>
      <t>Из осталих извора 100.000,00</t>
    </r>
  </si>
  <si>
    <r>
      <t>Услуге по уговору-</t>
    </r>
    <r>
      <rPr>
        <i/>
        <sz val="12"/>
        <rFont val="Times New Roman"/>
        <family val="1"/>
      </rPr>
      <t>Из осталих извора 30.000,00</t>
    </r>
  </si>
  <si>
    <t>Од тога:</t>
  </si>
  <si>
    <t>МЗ РАДИОЊА</t>
  </si>
  <si>
    <t>МЗ ВРАНЕША</t>
  </si>
  <si>
    <r>
      <t>Услуге по уговору-</t>
    </r>
    <r>
      <rPr>
        <b/>
        <i/>
        <sz val="12"/>
        <rFont val="Times New Roman"/>
        <family val="1"/>
      </rPr>
      <t xml:space="preserve">205.000,00 дин. из осталих извора </t>
    </r>
  </si>
  <si>
    <t>МЗ БОЖЕТИЋИ</t>
  </si>
  <si>
    <t>Извори финансирања за главу 3.4</t>
  </si>
  <si>
    <t>Извори финансирања за главу 3.5</t>
  </si>
  <si>
    <t xml:space="preserve">МЗ РУТОШИ                              </t>
  </si>
  <si>
    <t xml:space="preserve">МЗ НЕГБИНА                          </t>
  </si>
  <si>
    <t>МЗ ЈАСЕНОВО</t>
  </si>
  <si>
    <t>МЗ ДРАЖЕВИЋИ</t>
  </si>
  <si>
    <t>МЗ ДРАГЛИЦА</t>
  </si>
  <si>
    <t>МЗ БИСТРИЦА</t>
  </si>
  <si>
    <t>МЗ БЕЛА РЕКА</t>
  </si>
  <si>
    <t>МЗ АМЗИЋИ</t>
  </si>
  <si>
    <r>
      <t>Стални трошкови-</t>
    </r>
    <r>
      <rPr>
        <i/>
        <sz val="12"/>
        <rFont val="Times New Roman"/>
        <family val="1"/>
      </rPr>
      <t>250.000,00 дин .из осталих извора</t>
    </r>
  </si>
  <si>
    <t>Извори финансирања за главу 3.13</t>
  </si>
  <si>
    <t>Укупно за главу 3.13</t>
  </si>
  <si>
    <t>Извори финансирања за главу 3.12</t>
  </si>
  <si>
    <t>Укупно за главу 3.12</t>
  </si>
  <si>
    <t>Укупно за главу 3.11</t>
  </si>
  <si>
    <t>Извори финансирања за главу 3.11</t>
  </si>
  <si>
    <t>Извори финансирања за главу 3.10</t>
  </si>
  <si>
    <t>Укупно за главу 3.10</t>
  </si>
  <si>
    <t>Извори финансирања за главу 3.9</t>
  </si>
  <si>
    <t>Укупно за главу 3.9</t>
  </si>
  <si>
    <t>Извори финансирања за главу 3.8</t>
  </si>
  <si>
    <t>Укупно за главу 3.8</t>
  </si>
  <si>
    <t>Извори финансирања за главу 3.7</t>
  </si>
  <si>
    <t>Укупно за главу 3.7</t>
  </si>
  <si>
    <t>Извори финансирања за функцију 160</t>
  </si>
  <si>
    <t>В. УКУПНИ ФИСКАЛНИ СУФИЦИТ (УКУПНИ ФИСКАЛНИ ДЕФИЦИТ) (III+IV-VI)</t>
  </si>
  <si>
    <t xml:space="preserve">  Административна опрема</t>
  </si>
  <si>
    <t>Замена столарије, - Школа у Божетићима</t>
  </si>
  <si>
    <t xml:space="preserve">Остале специјализоване услуге
</t>
  </si>
  <si>
    <t>3.15</t>
  </si>
  <si>
    <t>272</t>
  </si>
  <si>
    <t>276</t>
  </si>
  <si>
    <t>Реконструкција старе школе ОШ " Живко Љујић"</t>
  </si>
  <si>
    <t>Изградња улица у градској зони (Јаворска,Филипа Вишњића , Нова улица Карађорђева- Светог Саве, Јевстатија Караматијевића, )</t>
  </si>
  <si>
    <t>482   Порези, обавезне таксе и пенали</t>
  </si>
  <si>
    <t xml:space="preserve">Текуће поправке и одржавање </t>
  </si>
  <si>
    <t>11,368,186.80</t>
  </si>
  <si>
    <t xml:space="preserve">На основу члана 63. Закона о буџетском систему ("Службени гласник РС", број </t>
  </si>
  <si>
    <t xml:space="preserve">("Службени гласник РС", број 129/07) и члана 40. Статута општине Нова Варош </t>
  </si>
  <si>
    <t>I РЕБАЛАНС</t>
  </si>
  <si>
    <t>О  РЕБАЛАНСУ БУЏЕТА   ОПШТИНЕ  НОВА  ВАРОШ  ЗА  2014.  ГОДИНУ</t>
  </si>
  <si>
    <t>Члан 1. Одлуке о буџету општине Нова Варош мења се и гласи:</t>
  </si>
  <si>
    <t xml:space="preserve">Буџетски дефицит  у износу од 61,368,186.80 динара планирано је да се обезбеди из кредита домаћих  </t>
  </si>
  <si>
    <t>пословних банака и неутрошених средстава из претходних година.</t>
  </si>
  <si>
    <t>Члан 3. Одлуке о буџету општине Нова Варош за 2014. годину мења се и гласи:</t>
  </si>
  <si>
    <t>обезбеђивања средстава у износу од 4.000.000 динара, за следеће пројекте:</t>
  </si>
  <si>
    <t>174.000</t>
  </si>
  <si>
    <t>Члан 6. одлуке о буџету општине Нова Варош за 2014. годину мења се и гласи:</t>
  </si>
  <si>
    <t>Члан 7. одлуке о буџету општине Нова Варош за 2014. годину мења се и гласи:</t>
  </si>
  <si>
    <t>Члан8.</t>
  </si>
  <si>
    <t>Члан 8. Одлуке о буџету општине Нова Варош за 2014. годину мења се и гласи:</t>
  </si>
  <si>
    <t>Средства из буџета у износу од 636,330,186.80 динара и средства од</t>
  </si>
  <si>
    <t>укупном износу о 73,875,000.00  динара, распоређују се по</t>
  </si>
  <si>
    <t xml:space="preserve">54/2009 И 73/2010,101/2010,101/2011 ,93/2012,62/213 и 63/2013), члана 32. Закона о локалној самоуправи </t>
  </si>
  <si>
    <t>Куповина зграда и грађевинских објеката и земљишта</t>
  </si>
  <si>
    <t>1.2 ПРИМАЊА ОД ПРОДАЈЕ НЕФИНАНСИЈСКЕ ИМОВИНЕ</t>
  </si>
  <si>
    <t>СКУПШТИНА ОПШТИНЕ НОВА ВАРОШ</t>
  </si>
  <si>
    <t>СКУПШТИНЕ ОПШТИНЕ</t>
  </si>
  <si>
    <t>Бранислав Дилпарић</t>
  </si>
  <si>
    <t>Члан 9.</t>
  </si>
  <si>
    <t>Ова одлука ступа на снагу осмог дана од дана објављивања у " Службеном листу општине Нова Варош"</t>
  </si>
  <si>
    <t>Број: 06-6/33/2014-02 од 02.04.2014. године</t>
  </si>
  <si>
    <t xml:space="preserve">    ПРЕДСЕДНИК</t>
  </si>
  <si>
    <t xml:space="preserve">  </t>
  </si>
  <si>
    <t>________________________</t>
  </si>
  <si>
    <t xml:space="preserve">                         </t>
  </si>
  <si>
    <t>Средс.ове апропр. користиће се за :
-изградњу пијаца  5.000.000,00
-изградњу прихватилиште за псе 3.000.000,00
-изградња система за вешт.оснежав. 1.500.000,00
-изг.и уређ. град. гроб.2.500.000,00</t>
  </si>
  <si>
    <t>Грађевински објекти-Пијаца и градско гробље</t>
  </si>
  <si>
    <t>Извори финансирања за ф-цију 560:</t>
  </si>
  <si>
    <t>на седници одржаној 02.04.2014.године, донела је</t>
  </si>
  <si>
    <t>Специјал. услуге - Геодетске услуге</t>
  </si>
  <si>
    <t>Извори финансирања за ф-цију 620: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</si>
</sst>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0.0"/>
    <numFmt numFmtId="196" formatCode="#,##0.0"/>
    <numFmt numFmtId="197" formatCode="[$-409]dddd\,\ mmmm\ dd\,\ yyyy"/>
    <numFmt numFmtId="198" formatCode="0_);[Red]\(0\)"/>
    <numFmt numFmtId="199" formatCode="#,##0.00;[Red]#,##0.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Monotype Corsiva"/>
      <family val="4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i/>
      <sz val="14"/>
      <name val="Monotype Corsiva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b/>
      <i/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Calibri"/>
      <family val="2"/>
    </font>
    <font>
      <sz val="10"/>
      <color indexed="8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n"/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94" fontId="1" fillId="0" borderId="1" xfId="15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94" fontId="1" fillId="0" borderId="2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94" fontId="1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justify" wrapText="1"/>
    </xf>
    <xf numFmtId="0" fontId="2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 indent="2"/>
    </xf>
    <xf numFmtId="0" fontId="2" fillId="0" borderId="3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2" fillId="3" borderId="22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194" fontId="2" fillId="2" borderId="2" xfId="15" applyNumberFormat="1" applyFont="1" applyFill="1" applyBorder="1" applyAlignment="1" quotePrefix="1">
      <alignment horizont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2" fillId="3" borderId="6" xfId="0" applyFont="1" applyFill="1" applyBorder="1" applyAlignment="1" quotePrefix="1">
      <alignment horizontal="center" wrapText="1"/>
    </xf>
    <xf numFmtId="0" fontId="1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94" fontId="5" fillId="2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justify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vertical="justify" wrapText="1"/>
    </xf>
    <xf numFmtId="0" fontId="2" fillId="3" borderId="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4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3" borderId="2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wrapText="1"/>
    </xf>
    <xf numFmtId="0" fontId="1" fillId="3" borderId="17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2" fillId="3" borderId="4" xfId="0" applyFont="1" applyFill="1" applyBorder="1" applyAlignment="1" quotePrefix="1">
      <alignment horizontal="center" wrapText="1"/>
    </xf>
    <xf numFmtId="0" fontId="2" fillId="0" borderId="31" xfId="0" applyFont="1" applyBorder="1" applyAlignment="1">
      <alignment vertical="top" wrapText="1"/>
    </xf>
    <xf numFmtId="49" fontId="1" fillId="0" borderId="1" xfId="0" applyNumberFormat="1" applyFont="1" applyBorder="1" applyAlignment="1">
      <alignment/>
    </xf>
    <xf numFmtId="0" fontId="3" fillId="0" borderId="31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justify"/>
    </xf>
    <xf numFmtId="3" fontId="1" fillId="0" borderId="0" xfId="0" applyNumberFormat="1" applyFont="1" applyAlignment="1">
      <alignment/>
    </xf>
    <xf numFmtId="194" fontId="1" fillId="0" borderId="0" xfId="0" applyNumberFormat="1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justify" wrapText="1"/>
    </xf>
    <xf numFmtId="0" fontId="2" fillId="0" borderId="7" xfId="0" applyFont="1" applyFill="1" applyBorder="1" applyAlignment="1">
      <alignment horizontal="right" wrapText="1" indent="2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19" fillId="3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wrapText="1"/>
    </xf>
    <xf numFmtId="0" fontId="1" fillId="4" borderId="3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3" fillId="3" borderId="22" xfId="0" applyFont="1" applyFill="1" applyBorder="1" applyAlignment="1">
      <alignment wrapText="1"/>
    </xf>
    <xf numFmtId="0" fontId="3" fillId="3" borderId="37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justify" wrapText="1"/>
    </xf>
    <xf numFmtId="0" fontId="0" fillId="2" borderId="0" xfId="0" applyFill="1" applyBorder="1" applyAlignment="1">
      <alignment/>
    </xf>
    <xf numFmtId="0" fontId="2" fillId="2" borderId="1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3" fillId="3" borderId="2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3" borderId="28" xfId="0" applyFont="1" applyFill="1" applyBorder="1" applyAlignment="1">
      <alignment horizontal="right" wrapText="1"/>
    </xf>
    <xf numFmtId="0" fontId="14" fillId="3" borderId="16" xfId="0" applyFont="1" applyFill="1" applyBorder="1" applyAlignment="1">
      <alignment wrapText="1"/>
    </xf>
    <xf numFmtId="0" fontId="0" fillId="0" borderId="39" xfId="0" applyBorder="1" applyAlignment="1">
      <alignment/>
    </xf>
    <xf numFmtId="4" fontId="1" fillId="0" borderId="0" xfId="0" applyNumberFormat="1" applyFont="1" applyAlignment="1">
      <alignment/>
    </xf>
    <xf numFmtId="0" fontId="2" fillId="2" borderId="23" xfId="0" applyFont="1" applyFill="1" applyBorder="1" applyAlignment="1">
      <alignment horizontal="center" vertical="center"/>
    </xf>
    <xf numFmtId="4" fontId="5" fillId="2" borderId="40" xfId="15" applyNumberFormat="1" applyFont="1" applyFill="1" applyBorder="1" applyAlignment="1">
      <alignment horizontal="center" vertical="center" wrapText="1"/>
    </xf>
    <xf numFmtId="4" fontId="5" fillId="2" borderId="41" xfId="15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wrapText="1"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1" fillId="0" borderId="40" xfId="15" applyNumberFormat="1" applyFont="1" applyFill="1" applyBorder="1" applyAlignment="1">
      <alignment horizontal="right"/>
    </xf>
    <xf numFmtId="4" fontId="1" fillId="0" borderId="41" xfId="15" applyNumberFormat="1" applyFont="1" applyFill="1" applyBorder="1" applyAlignment="1">
      <alignment horizontal="right"/>
    </xf>
    <xf numFmtId="4" fontId="1" fillId="0" borderId="44" xfId="15" applyNumberFormat="1" applyFont="1" applyFill="1" applyBorder="1" applyAlignment="1">
      <alignment horizontal="right"/>
    </xf>
    <xf numFmtId="4" fontId="1" fillId="0" borderId="45" xfId="15" applyNumberFormat="1" applyFont="1" applyFill="1" applyBorder="1" applyAlignment="1">
      <alignment horizontal="right"/>
    </xf>
    <xf numFmtId="4" fontId="1" fillId="0" borderId="42" xfId="15" applyNumberFormat="1" applyFont="1" applyFill="1" applyBorder="1" applyAlignment="1">
      <alignment horizontal="right"/>
    </xf>
    <xf numFmtId="4" fontId="1" fillId="0" borderId="46" xfId="15" applyNumberFormat="1" applyFont="1" applyFill="1" applyBorder="1" applyAlignment="1">
      <alignment horizontal="right"/>
    </xf>
    <xf numFmtId="4" fontId="2" fillId="0" borderId="42" xfId="15" applyNumberFormat="1" applyFont="1" applyFill="1" applyBorder="1" applyAlignment="1">
      <alignment horizontal="right"/>
    </xf>
    <xf numFmtId="4" fontId="2" fillId="0" borderId="46" xfId="15" applyNumberFormat="1" applyFont="1" applyFill="1" applyBorder="1" applyAlignment="1">
      <alignment horizontal="right"/>
    </xf>
    <xf numFmtId="4" fontId="2" fillId="0" borderId="27" xfId="15" applyNumberFormat="1" applyFont="1" applyFill="1" applyBorder="1" applyAlignment="1">
      <alignment horizontal="right"/>
    </xf>
    <xf numFmtId="4" fontId="2" fillId="0" borderId="38" xfId="15" applyNumberFormat="1" applyFont="1" applyFill="1" applyBorder="1" applyAlignment="1">
      <alignment horizontal="right"/>
    </xf>
    <xf numFmtId="4" fontId="1" fillId="0" borderId="27" xfId="15" applyNumberFormat="1" applyFont="1" applyFill="1" applyBorder="1" applyAlignment="1">
      <alignment horizontal="right"/>
    </xf>
    <xf numFmtId="4" fontId="1" fillId="0" borderId="38" xfId="15" applyNumberFormat="1" applyFont="1" applyFill="1" applyBorder="1" applyAlignment="1">
      <alignment horizontal="right"/>
    </xf>
    <xf numFmtId="4" fontId="1" fillId="0" borderId="47" xfId="15" applyNumberFormat="1" applyFont="1" applyFill="1" applyBorder="1" applyAlignment="1">
      <alignment horizontal="right"/>
    </xf>
    <xf numFmtId="4" fontId="1" fillId="0" borderId="48" xfId="15" applyNumberFormat="1" applyFont="1" applyFill="1" applyBorder="1" applyAlignment="1">
      <alignment horizontal="right"/>
    </xf>
    <xf numFmtId="4" fontId="2" fillId="0" borderId="49" xfId="15" applyNumberFormat="1" applyFont="1" applyFill="1" applyBorder="1" applyAlignment="1">
      <alignment horizontal="right"/>
    </xf>
    <xf numFmtId="4" fontId="2" fillId="0" borderId="43" xfId="15" applyNumberFormat="1" applyFont="1" applyFill="1" applyBorder="1" applyAlignment="1">
      <alignment horizontal="right"/>
    </xf>
    <xf numFmtId="4" fontId="2" fillId="0" borderId="39" xfId="15" applyNumberFormat="1" applyFont="1" applyFill="1" applyBorder="1" applyAlignment="1">
      <alignment horizontal="right"/>
    </xf>
    <xf numFmtId="4" fontId="2" fillId="0" borderId="50" xfId="15" applyNumberFormat="1" applyFont="1" applyFill="1" applyBorder="1" applyAlignment="1">
      <alignment horizontal="right"/>
    </xf>
    <xf numFmtId="0" fontId="2" fillId="3" borderId="33" xfId="0" applyFont="1" applyFill="1" applyBorder="1" applyAlignment="1">
      <alignment horizontal="center"/>
    </xf>
    <xf numFmtId="4" fontId="2" fillId="0" borderId="51" xfId="15" applyNumberFormat="1" applyFont="1" applyFill="1" applyBorder="1" applyAlignment="1">
      <alignment horizontal="right"/>
    </xf>
    <xf numFmtId="4" fontId="2" fillId="0" borderId="52" xfId="15" applyNumberFormat="1" applyFont="1" applyFill="1" applyBorder="1" applyAlignment="1">
      <alignment horizontal="right"/>
    </xf>
    <xf numFmtId="0" fontId="2" fillId="3" borderId="53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39" xfId="0" applyFill="1" applyBorder="1" applyAlignment="1">
      <alignment/>
    </xf>
    <xf numFmtId="49" fontId="2" fillId="2" borderId="44" xfId="15" applyNumberFormat="1" applyFont="1" applyFill="1" applyBorder="1" applyAlignment="1">
      <alignment horizontal="center" vertical="center" wrapText="1"/>
    </xf>
    <xf numFmtId="49" fontId="2" fillId="2" borderId="45" xfId="1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left" wrapText="1" indent="2"/>
    </xf>
    <xf numFmtId="0" fontId="1" fillId="3" borderId="21" xfId="0" applyFont="1" applyFill="1" applyBorder="1" applyAlignment="1">
      <alignment horizontal="left" wrapText="1" indent="2"/>
    </xf>
    <xf numFmtId="16" fontId="1" fillId="0" borderId="20" xfId="0" applyNumberFormat="1" applyFont="1" applyFill="1" applyBorder="1" applyAlignment="1" quotePrefix="1">
      <alignment horizontal="center" wrapText="1"/>
    </xf>
    <xf numFmtId="0" fontId="1" fillId="0" borderId="21" xfId="0" applyFont="1" applyFill="1" applyBorder="1" applyAlignment="1" quotePrefix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20" xfId="0" applyFont="1" applyFill="1" applyBorder="1" applyAlignment="1" quotePrefix="1">
      <alignment horizontal="center" wrapText="1"/>
    </xf>
    <xf numFmtId="0" fontId="1" fillId="0" borderId="18" xfId="0" applyFont="1" applyFill="1" applyBorder="1" applyAlignment="1" quotePrefix="1">
      <alignment horizontal="center" wrapText="1"/>
    </xf>
    <xf numFmtId="0" fontId="1" fillId="0" borderId="17" xfId="0" applyFont="1" applyFill="1" applyBorder="1" applyAlignment="1" quotePrefix="1">
      <alignment horizontal="center" wrapText="1"/>
    </xf>
    <xf numFmtId="16" fontId="1" fillId="0" borderId="17" xfId="0" applyNumberFormat="1" applyFont="1" applyFill="1" applyBorder="1" applyAlignment="1" quotePrefix="1">
      <alignment horizontal="center" wrapText="1"/>
    </xf>
    <xf numFmtId="0" fontId="1" fillId="0" borderId="13" xfId="0" applyFont="1" applyFill="1" applyBorder="1" applyAlignment="1" quotePrefix="1">
      <alignment horizontal="center" wrapText="1"/>
    </xf>
    <xf numFmtId="0" fontId="1" fillId="0" borderId="7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18" xfId="0" applyFont="1" applyFill="1" applyBorder="1" applyAlignment="1" quotePrefix="1">
      <alignment horizontal="center" wrapText="1"/>
    </xf>
    <xf numFmtId="0" fontId="1" fillId="3" borderId="20" xfId="0" applyFont="1" applyFill="1" applyBorder="1" applyAlignment="1" quotePrefix="1">
      <alignment horizontal="center" wrapText="1"/>
    </xf>
    <xf numFmtId="16" fontId="1" fillId="0" borderId="21" xfId="0" applyNumberFormat="1" applyFont="1" applyFill="1" applyBorder="1" applyAlignment="1" quotePrefix="1">
      <alignment horizontal="center" wrapText="1"/>
    </xf>
    <xf numFmtId="49" fontId="1" fillId="0" borderId="20" xfId="0" applyNumberFormat="1" applyFont="1" applyFill="1" applyBorder="1" applyAlignment="1" quotePrefix="1">
      <alignment horizontal="center" wrapText="1"/>
    </xf>
    <xf numFmtId="49" fontId="1" fillId="0" borderId="11" xfId="0" applyNumberFormat="1" applyFont="1" applyFill="1" applyBorder="1" applyAlignment="1" quotePrefix="1">
      <alignment horizontal="center" wrapText="1"/>
    </xf>
    <xf numFmtId="49" fontId="1" fillId="0" borderId="21" xfId="0" applyNumberFormat="1" applyFont="1" applyFill="1" applyBorder="1" applyAlignment="1" quotePrefix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 quotePrefix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Fill="1" applyBorder="1" applyAlignment="1" quotePrefix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 quotePrefix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5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" fontId="1" fillId="0" borderId="16" xfId="0" applyNumberFormat="1" applyFont="1" applyFill="1" applyBorder="1" applyAlignment="1" quotePrefix="1">
      <alignment horizontal="center" vertical="top" wrapText="1"/>
    </xf>
    <xf numFmtId="16" fontId="1" fillId="0" borderId="3" xfId="0" applyNumberFormat="1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right" wrapText="1" indent="2"/>
    </xf>
    <xf numFmtId="0" fontId="2" fillId="3" borderId="17" xfId="0" applyFont="1" applyFill="1" applyBorder="1" applyAlignment="1">
      <alignment horizontal="right" wrapText="1" indent="2"/>
    </xf>
    <xf numFmtId="0" fontId="2" fillId="3" borderId="9" xfId="0" applyFont="1" applyFill="1" applyBorder="1" applyAlignment="1">
      <alignment horizontal="right" wrapText="1" indent="2"/>
    </xf>
    <xf numFmtId="0" fontId="2" fillId="3" borderId="13" xfId="0" applyFont="1" applyFill="1" applyBorder="1" applyAlignment="1">
      <alignment horizontal="right" wrapText="1" indent="2"/>
    </xf>
    <xf numFmtId="0" fontId="2" fillId="3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" fontId="1" fillId="0" borderId="11" xfId="0" applyNumberFormat="1" applyFont="1" applyFill="1" applyBorder="1" applyAlignment="1" quotePrefix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 wrapText="1"/>
    </xf>
    <xf numFmtId="0" fontId="1" fillId="3" borderId="20" xfId="0" applyFont="1" applyFill="1" applyBorder="1" applyAlignment="1">
      <alignment horizontal="left" wrapText="1" indent="2"/>
    </xf>
    <xf numFmtId="0" fontId="1" fillId="3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 quotePrefix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1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right"/>
    </xf>
    <xf numFmtId="4" fontId="1" fillId="0" borderId="6" xfId="15" applyNumberFormat="1" applyFont="1" applyFill="1" applyBorder="1" applyAlignment="1">
      <alignment horizontal="right"/>
    </xf>
    <xf numFmtId="4" fontId="2" fillId="0" borderId="1" xfId="15" applyNumberFormat="1" applyFont="1" applyFill="1" applyBorder="1" applyAlignment="1">
      <alignment horizontal="right"/>
    </xf>
    <xf numFmtId="4" fontId="2" fillId="0" borderId="45" xfId="15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1" fillId="0" borderId="1" xfId="15" applyNumberFormat="1" applyFont="1" applyFill="1" applyBorder="1" applyAlignment="1">
      <alignment horizontal="right"/>
    </xf>
    <xf numFmtId="4" fontId="1" fillId="0" borderId="5" xfId="15" applyNumberFormat="1" applyFont="1" applyFill="1" applyBorder="1" applyAlignment="1">
      <alignment horizontal="right"/>
    </xf>
    <xf numFmtId="4" fontId="1" fillId="0" borderId="43" xfId="15" applyNumberFormat="1" applyFont="1" applyFill="1" applyBorder="1" applyAlignment="1">
      <alignment horizontal="right"/>
    </xf>
    <xf numFmtId="0" fontId="1" fillId="0" borderId="55" xfId="0" applyFont="1" applyFill="1" applyBorder="1" applyAlignment="1">
      <alignment horizontal="center"/>
    </xf>
    <xf numFmtId="4" fontId="1" fillId="0" borderId="56" xfId="15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wrapText="1"/>
    </xf>
    <xf numFmtId="0" fontId="2" fillId="3" borderId="56" xfId="0" applyFont="1" applyFill="1" applyBorder="1" applyAlignment="1">
      <alignment horizontal="right" wrapText="1" indent="2"/>
    </xf>
    <xf numFmtId="0" fontId="2" fillId="0" borderId="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4" fontId="2" fillId="0" borderId="49" xfId="0" applyNumberFormat="1" applyFont="1" applyFill="1" applyBorder="1" applyAlignment="1">
      <alignment/>
    </xf>
    <xf numFmtId="4" fontId="2" fillId="0" borderId="44" xfId="15" applyNumberFormat="1" applyFont="1" applyFill="1" applyBorder="1" applyAlignment="1">
      <alignment horizontal="right"/>
    </xf>
    <xf numFmtId="4" fontId="1" fillId="0" borderId="49" xfId="15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right" wrapText="1"/>
    </xf>
    <xf numFmtId="0" fontId="1" fillId="3" borderId="18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wrapText="1"/>
    </xf>
    <xf numFmtId="4" fontId="1" fillId="0" borderId="2" xfId="15" applyNumberFormat="1" applyFont="1" applyFill="1" applyBorder="1" applyAlignment="1">
      <alignment horizontal="right"/>
    </xf>
    <xf numFmtId="4" fontId="2" fillId="0" borderId="14" xfId="15" applyNumberFormat="1" applyFont="1" applyFill="1" applyBorder="1" applyAlignment="1">
      <alignment horizontal="right"/>
    </xf>
    <xf numFmtId="4" fontId="1" fillId="0" borderId="4" xfId="15" applyNumberFormat="1" applyFont="1" applyFill="1" applyBorder="1" applyAlignment="1">
      <alignment horizontal="right"/>
    </xf>
    <xf numFmtId="4" fontId="2" fillId="0" borderId="48" xfId="15" applyNumberFormat="1" applyFont="1" applyFill="1" applyBorder="1" applyAlignment="1">
      <alignment horizontal="right"/>
    </xf>
    <xf numFmtId="4" fontId="2" fillId="0" borderId="5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1" fontId="1" fillId="0" borderId="22" xfId="0" applyNumberFormat="1" applyFont="1" applyFill="1" applyBorder="1" applyAlignment="1" quotePrefix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8" xfId="0" applyFont="1" applyBorder="1" applyAlignment="1">
      <alignment horizontal="justify" vertical="top" wrapText="1"/>
    </xf>
    <xf numFmtId="0" fontId="1" fillId="0" borderId="59" xfId="0" applyFont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194" fontId="5" fillId="2" borderId="61" xfId="15" applyNumberFormat="1" applyFont="1" applyFill="1" applyBorder="1" applyAlignment="1">
      <alignment horizontal="center" vertical="center" wrapText="1"/>
    </xf>
    <xf numFmtId="194" fontId="5" fillId="2" borderId="61" xfId="15" applyNumberFormat="1" applyFont="1" applyFill="1" applyBorder="1" applyAlignment="1">
      <alignment horizontal="center" vertical="center" wrapText="1"/>
    </xf>
    <xf numFmtId="194" fontId="5" fillId="2" borderId="62" xfId="15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/>
    </xf>
    <xf numFmtId="0" fontId="1" fillId="0" borderId="6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justify" wrapText="1"/>
    </xf>
    <xf numFmtId="0" fontId="1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wrapText="1"/>
    </xf>
    <xf numFmtId="0" fontId="2" fillId="2" borderId="32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" fillId="0" borderId="66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21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vertical="top" wrapText="1"/>
    </xf>
    <xf numFmtId="3" fontId="21" fillId="0" borderId="73" xfId="0" applyNumberFormat="1" applyFont="1" applyBorder="1" applyAlignment="1">
      <alignment horizontal="right" wrapText="1"/>
    </xf>
    <xf numFmtId="3" fontId="21" fillId="0" borderId="74" xfId="0" applyNumberFormat="1" applyFont="1" applyBorder="1" applyAlignment="1">
      <alignment horizontal="right" wrapText="1"/>
    </xf>
    <xf numFmtId="0" fontId="27" fillId="2" borderId="75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32" xfId="0" applyFont="1" applyFill="1" applyBorder="1" applyAlignment="1">
      <alignment horizontal="center" vertical="top" wrapText="1"/>
    </xf>
    <xf numFmtId="0" fontId="23" fillId="2" borderId="3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76" xfId="0" applyFont="1" applyFill="1" applyBorder="1" applyAlignment="1">
      <alignment horizontal="center" vertical="top" wrapText="1"/>
    </xf>
    <xf numFmtId="0" fontId="23" fillId="2" borderId="77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29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3" fontId="20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5" fillId="2" borderId="60" xfId="0" applyFont="1" applyFill="1" applyBorder="1" applyAlignment="1">
      <alignment horizontal="center" vertical="top" wrapText="1"/>
    </xf>
    <xf numFmtId="0" fontId="25" fillId="2" borderId="61" xfId="0" applyFont="1" applyFill="1" applyBorder="1" applyAlignment="1">
      <alignment horizontal="center" wrapText="1"/>
    </xf>
    <xf numFmtId="0" fontId="25" fillId="2" borderId="61" xfId="0" applyFont="1" applyFill="1" applyBorder="1" applyAlignment="1">
      <alignment horizontal="center" vertical="top" wrapText="1"/>
    </xf>
    <xf numFmtId="0" fontId="25" fillId="2" borderId="62" xfId="0" applyFont="1" applyFill="1" applyBorder="1" applyAlignment="1">
      <alignment horizontal="center" vertical="top" wrapText="1"/>
    </xf>
    <xf numFmtId="0" fontId="29" fillId="2" borderId="31" xfId="0" applyFont="1" applyFill="1" applyBorder="1" applyAlignment="1">
      <alignment horizontal="center" wrapText="1"/>
    </xf>
    <xf numFmtId="0" fontId="29" fillId="2" borderId="32" xfId="0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right" wrapText="1"/>
    </xf>
    <xf numFmtId="0" fontId="20" fillId="0" borderId="72" xfId="0" applyFont="1" applyBorder="1" applyAlignment="1">
      <alignment horizontal="center" vertical="center" wrapText="1"/>
    </xf>
    <xf numFmtId="3" fontId="20" fillId="0" borderId="73" xfId="0" applyNumberFormat="1" applyFont="1" applyBorder="1" applyAlignment="1">
      <alignment horizontal="right" wrapText="1"/>
    </xf>
    <xf numFmtId="3" fontId="20" fillId="0" borderId="74" xfId="0" applyNumberFormat="1" applyFont="1" applyBorder="1" applyAlignment="1">
      <alignment horizontal="right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wrapText="1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wrapText="1"/>
    </xf>
    <xf numFmtId="16" fontId="1" fillId="0" borderId="3" xfId="0" applyNumberFormat="1" applyFont="1" applyFill="1" applyBorder="1" applyAlignment="1" quotePrefix="1">
      <alignment horizontal="center" wrapText="1"/>
    </xf>
    <xf numFmtId="0" fontId="1" fillId="0" borderId="3" xfId="0" applyFont="1" applyFill="1" applyBorder="1" applyAlignment="1" quotePrefix="1">
      <alignment horizontal="center" wrapText="1"/>
    </xf>
    <xf numFmtId="49" fontId="1" fillId="0" borderId="15" xfId="0" applyNumberFormat="1" applyFont="1" applyFill="1" applyBorder="1" applyAlignment="1" quotePrefix="1">
      <alignment horizontal="center" wrapText="1"/>
    </xf>
    <xf numFmtId="0" fontId="0" fillId="0" borderId="16" xfId="0" applyFill="1" applyBorder="1" applyAlignment="1">
      <alignment/>
    </xf>
    <xf numFmtId="0" fontId="1" fillId="0" borderId="0" xfId="0" applyFont="1" applyAlignment="1">
      <alignment/>
    </xf>
    <xf numFmtId="0" fontId="1" fillId="2" borderId="60" xfId="0" applyFont="1" applyFill="1" applyBorder="1" applyAlignment="1">
      <alignment/>
    </xf>
    <xf numFmtId="0" fontId="18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49" fontId="1" fillId="0" borderId="58" xfId="0" applyNumberFormat="1" applyFont="1" applyBorder="1" applyAlignment="1">
      <alignment horizontal="justify" vertical="top" wrapText="1"/>
    </xf>
    <xf numFmtId="0" fontId="21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right" wrapText="1" indent="2"/>
    </xf>
    <xf numFmtId="1" fontId="1" fillId="0" borderId="20" xfId="0" applyNumberFormat="1" applyFont="1" applyFill="1" applyBorder="1" applyAlignment="1">
      <alignment horizontal="right" wrapText="1" indent="2"/>
    </xf>
    <xf numFmtId="0" fontId="2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9" fontId="2" fillId="2" borderId="42" xfId="15" applyNumberFormat="1" applyFont="1" applyFill="1" applyBorder="1" applyAlignment="1">
      <alignment horizontal="center" vertical="center" wrapText="1"/>
    </xf>
    <xf numFmtId="39" fontId="9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39" fontId="5" fillId="2" borderId="1" xfId="15" applyNumberFormat="1" applyFont="1" applyFill="1" applyBorder="1" applyAlignment="1">
      <alignment horizontal="center" vertical="center" wrapText="1"/>
    </xf>
    <xf numFmtId="39" fontId="2" fillId="2" borderId="2" xfId="15" applyNumberFormat="1" applyFont="1" applyFill="1" applyBorder="1" applyAlignment="1" quotePrefix="1">
      <alignment horizontal="center" wrapText="1"/>
    </xf>
    <xf numFmtId="39" fontId="1" fillId="0" borderId="1" xfId="15" applyNumberFormat="1" applyFont="1" applyFill="1" applyBorder="1" applyAlignment="1">
      <alignment horizontal="right" wrapText="1"/>
    </xf>
    <xf numFmtId="39" fontId="1" fillId="0" borderId="2" xfId="15" applyNumberFormat="1" applyFont="1" applyFill="1" applyBorder="1" applyAlignment="1">
      <alignment horizontal="right" wrapText="1"/>
    </xf>
    <xf numFmtId="39" fontId="2" fillId="0" borderId="6" xfId="15" applyNumberFormat="1" applyFont="1" applyFill="1" applyBorder="1" applyAlignment="1">
      <alignment horizontal="right" wrapText="1"/>
    </xf>
    <xf numFmtId="39" fontId="1" fillId="0" borderId="5" xfId="15" applyNumberFormat="1" applyFont="1" applyFill="1" applyBorder="1" applyAlignment="1">
      <alignment horizontal="right" wrapText="1"/>
    </xf>
    <xf numFmtId="39" fontId="2" fillId="0" borderId="14" xfId="15" applyNumberFormat="1" applyFont="1" applyFill="1" applyBorder="1" applyAlignment="1">
      <alignment horizontal="right" wrapText="1"/>
    </xf>
    <xf numFmtId="39" fontId="2" fillId="0" borderId="3" xfId="15" applyNumberFormat="1" applyFont="1" applyFill="1" applyBorder="1" applyAlignment="1">
      <alignment horizontal="right" wrapText="1"/>
    </xf>
    <xf numFmtId="39" fontId="1" fillId="0" borderId="3" xfId="15" applyNumberFormat="1" applyFont="1" applyFill="1" applyBorder="1" applyAlignment="1">
      <alignment horizontal="right" wrapText="1"/>
    </xf>
    <xf numFmtId="39" fontId="1" fillId="0" borderId="3" xfId="15" applyNumberFormat="1" applyFont="1" applyFill="1" applyBorder="1" applyAlignment="1">
      <alignment horizontal="right" wrapText="1"/>
    </xf>
    <xf numFmtId="39" fontId="1" fillId="4" borderId="5" xfId="15" applyNumberFormat="1" applyFont="1" applyFill="1" applyBorder="1" applyAlignment="1">
      <alignment horizontal="right" wrapText="1"/>
    </xf>
    <xf numFmtId="39" fontId="1" fillId="0" borderId="6" xfId="15" applyNumberFormat="1" applyFont="1" applyFill="1" applyBorder="1" applyAlignment="1">
      <alignment horizontal="right" wrapText="1"/>
    </xf>
    <xf numFmtId="39" fontId="2" fillId="0" borderId="5" xfId="15" applyNumberFormat="1" applyFont="1" applyFill="1" applyBorder="1" applyAlignment="1">
      <alignment horizontal="right" wrapText="1"/>
    </xf>
    <xf numFmtId="39" fontId="2" fillId="0" borderId="4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right" wrapText="1"/>
    </xf>
    <xf numFmtId="39" fontId="2" fillId="0" borderId="2" xfId="15" applyNumberFormat="1" applyFont="1" applyFill="1" applyBorder="1" applyAlignment="1">
      <alignment horizontal="right" wrapText="1"/>
    </xf>
    <xf numFmtId="39" fontId="1" fillId="0" borderId="4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right"/>
    </xf>
    <xf numFmtId="39" fontId="2" fillId="5" borderId="2" xfId="15" applyNumberFormat="1" applyFont="1" applyFill="1" applyBorder="1" applyAlignment="1">
      <alignment horizontal="right" wrapText="1"/>
    </xf>
    <xf numFmtId="39" fontId="2" fillId="0" borderId="16" xfId="15" applyNumberFormat="1" applyFont="1" applyFill="1" applyBorder="1" applyAlignment="1">
      <alignment horizontal="right" wrapText="1"/>
    </xf>
    <xf numFmtId="39" fontId="2" fillId="0" borderId="4" xfId="15" applyNumberFormat="1" applyFont="1" applyFill="1" applyBorder="1" applyAlignment="1">
      <alignment horizontal="right" wrapText="1"/>
    </xf>
    <xf numFmtId="39" fontId="2" fillId="0" borderId="6" xfId="15" applyNumberFormat="1" applyFont="1" applyFill="1" applyBorder="1" applyAlignment="1">
      <alignment horizontal="right" wrapText="1"/>
    </xf>
    <xf numFmtId="39" fontId="1" fillId="4" borderId="1" xfId="15" applyNumberFormat="1" applyFont="1" applyFill="1" applyBorder="1" applyAlignment="1">
      <alignment horizontal="right" wrapText="1"/>
    </xf>
    <xf numFmtId="39" fontId="2" fillId="4" borderId="6" xfId="15" applyNumberFormat="1" applyFont="1" applyFill="1" applyBorder="1" applyAlignment="1">
      <alignment horizontal="right" wrapText="1"/>
    </xf>
    <xf numFmtId="39" fontId="1" fillId="4" borderId="3" xfId="15" applyNumberFormat="1" applyFont="1" applyFill="1" applyBorder="1" applyAlignment="1">
      <alignment horizontal="right" wrapText="1"/>
    </xf>
    <xf numFmtId="39" fontId="1" fillId="0" borderId="4" xfId="15" applyNumberFormat="1" applyFont="1" applyFill="1" applyBorder="1" applyAlignment="1">
      <alignment horizontal="right" wrapText="1"/>
    </xf>
    <xf numFmtId="39" fontId="1" fillId="0" borderId="2" xfId="15" applyNumberFormat="1" applyFont="1" applyFill="1" applyBorder="1" applyAlignment="1">
      <alignment horizontal="right" wrapText="1"/>
    </xf>
    <xf numFmtId="39" fontId="2" fillId="0" borderId="6" xfId="15" applyNumberFormat="1" applyFont="1" applyFill="1" applyBorder="1" applyAlignment="1">
      <alignment horizontal="right"/>
    </xf>
    <xf numFmtId="39" fontId="7" fillId="0" borderId="1" xfId="15" applyNumberFormat="1" applyFont="1" applyFill="1" applyBorder="1" applyAlignment="1">
      <alignment horizontal="right" wrapText="1"/>
    </xf>
    <xf numFmtId="39" fontId="2" fillId="6" borderId="5" xfId="15" applyNumberFormat="1" applyFont="1" applyFill="1" applyBorder="1" applyAlignment="1">
      <alignment horizontal="right" wrapText="1"/>
    </xf>
    <xf numFmtId="39" fontId="1" fillId="4" borderId="4" xfId="15" applyNumberFormat="1" applyFont="1" applyFill="1" applyBorder="1" applyAlignment="1">
      <alignment horizontal="right" wrapText="1"/>
    </xf>
    <xf numFmtId="39" fontId="1" fillId="4" borderId="2" xfId="15" applyNumberFormat="1" applyFont="1" applyFill="1" applyBorder="1" applyAlignment="1">
      <alignment horizontal="right" wrapText="1"/>
    </xf>
    <xf numFmtId="39" fontId="2" fillId="0" borderId="4" xfId="15" applyNumberFormat="1" applyFont="1" applyFill="1" applyBorder="1" applyAlignment="1">
      <alignment horizontal="right"/>
    </xf>
    <xf numFmtId="39" fontId="2" fillId="0" borderId="2" xfId="15" applyNumberFormat="1" applyFont="1" applyFill="1" applyBorder="1" applyAlignment="1">
      <alignment horizontal="right"/>
    </xf>
    <xf numFmtId="39" fontId="2" fillId="7" borderId="1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right" wrapText="1"/>
    </xf>
    <xf numFmtId="39" fontId="2" fillId="0" borderId="14" xfId="15" applyNumberFormat="1" applyFont="1" applyFill="1" applyBorder="1" applyAlignment="1">
      <alignment horizontal="right" wrapText="1"/>
    </xf>
    <xf numFmtId="39" fontId="2" fillId="0" borderId="3" xfId="15" applyNumberFormat="1" applyFont="1" applyFill="1" applyBorder="1" applyAlignment="1">
      <alignment horizontal="right" wrapText="1"/>
    </xf>
    <xf numFmtId="39" fontId="2" fillId="7" borderId="5" xfId="15" applyNumberFormat="1" applyFont="1" applyFill="1" applyBorder="1" applyAlignment="1">
      <alignment horizontal="right" wrapText="1"/>
    </xf>
    <xf numFmtId="39" fontId="2" fillId="0" borderId="16" xfId="15" applyNumberFormat="1" applyFont="1" applyFill="1" applyBorder="1" applyAlignment="1">
      <alignment horizontal="right" wrapText="1"/>
    </xf>
    <xf numFmtId="39" fontId="1" fillId="0" borderId="14" xfId="15" applyNumberFormat="1" applyFont="1" applyFill="1" applyBorder="1" applyAlignment="1">
      <alignment horizontal="right" wrapText="1"/>
    </xf>
    <xf numFmtId="39" fontId="2" fillId="5" borderId="5" xfId="15" applyNumberFormat="1" applyFont="1" applyFill="1" applyBorder="1" applyAlignment="1">
      <alignment horizontal="right" wrapText="1"/>
    </xf>
    <xf numFmtId="39" fontId="2" fillId="5" borderId="4" xfId="15" applyNumberFormat="1" applyFont="1" applyFill="1" applyBorder="1" applyAlignment="1">
      <alignment horizontal="right" wrapText="1"/>
    </xf>
    <xf numFmtId="39" fontId="2" fillId="2" borderId="6" xfId="15" applyNumberFormat="1" applyFont="1" applyFill="1" applyBorder="1" applyAlignment="1">
      <alignment horizontal="right" wrapText="1"/>
    </xf>
    <xf numFmtId="39" fontId="2" fillId="4" borderId="16" xfId="15" applyNumberFormat="1" applyFont="1" applyFill="1" applyBorder="1" applyAlignment="1">
      <alignment horizontal="right" wrapText="1"/>
    </xf>
    <xf numFmtId="39" fontId="2" fillId="4" borderId="1" xfId="15" applyNumberFormat="1" applyFont="1" applyFill="1" applyBorder="1" applyAlignment="1">
      <alignment horizontal="right" wrapText="1"/>
    </xf>
    <xf numFmtId="39" fontId="2" fillId="4" borderId="2" xfId="15" applyNumberFormat="1" applyFont="1" applyFill="1" applyBorder="1" applyAlignment="1">
      <alignment horizontal="right" wrapText="1"/>
    </xf>
    <xf numFmtId="39" fontId="2" fillId="4" borderId="5" xfId="15" applyNumberFormat="1" applyFont="1" applyFill="1" applyBorder="1" applyAlignment="1">
      <alignment horizontal="right" wrapText="1"/>
    </xf>
    <xf numFmtId="39" fontId="2" fillId="4" borderId="4" xfId="15" applyNumberFormat="1" applyFont="1" applyFill="1" applyBorder="1" applyAlignment="1">
      <alignment horizontal="right" wrapText="1"/>
    </xf>
    <xf numFmtId="39" fontId="1" fillId="4" borderId="4" xfId="15" applyNumberFormat="1" applyFont="1" applyFill="1" applyBorder="1" applyAlignment="1">
      <alignment horizontal="right" wrapText="1"/>
    </xf>
    <xf numFmtId="39" fontId="2" fillId="5" borderId="3" xfId="15" applyNumberFormat="1" applyFont="1" applyFill="1" applyBorder="1" applyAlignment="1">
      <alignment horizontal="right" wrapText="1"/>
    </xf>
    <xf numFmtId="39" fontId="2" fillId="3" borderId="6" xfId="15" applyNumberFormat="1" applyFont="1" applyFill="1" applyBorder="1" applyAlignment="1">
      <alignment horizontal="right" wrapText="1"/>
    </xf>
    <xf numFmtId="39" fontId="2" fillId="0" borderId="15" xfId="15" applyNumberFormat="1" applyFont="1" applyFill="1" applyBorder="1" applyAlignment="1">
      <alignment horizontal="right" wrapText="1"/>
    </xf>
    <xf numFmtId="39" fontId="2" fillId="4" borderId="14" xfId="15" applyNumberFormat="1" applyFont="1" applyFill="1" applyBorder="1" applyAlignment="1">
      <alignment horizontal="right" wrapText="1"/>
    </xf>
    <xf numFmtId="39" fontId="1" fillId="4" borderId="14" xfId="15" applyNumberFormat="1" applyFont="1" applyFill="1" applyBorder="1" applyAlignment="1">
      <alignment horizontal="right" wrapText="1"/>
    </xf>
    <xf numFmtId="39" fontId="7" fillId="0" borderId="2" xfId="15" applyNumberFormat="1" applyFont="1" applyFill="1" applyBorder="1" applyAlignment="1">
      <alignment horizontal="right" wrapText="1"/>
    </xf>
    <xf numFmtId="39" fontId="2" fillId="4" borderId="16" xfId="15" applyNumberFormat="1" applyFont="1" applyFill="1" applyBorder="1" applyAlignment="1">
      <alignment horizontal="right" wrapText="1"/>
    </xf>
    <xf numFmtId="39" fontId="2" fillId="4" borderId="3" xfId="15" applyNumberFormat="1" applyFont="1" applyFill="1" applyBorder="1" applyAlignment="1">
      <alignment horizontal="right" wrapText="1"/>
    </xf>
    <xf numFmtId="39" fontId="2" fillId="6" borderId="1" xfId="15" applyNumberFormat="1" applyFont="1" applyFill="1" applyBorder="1" applyAlignment="1">
      <alignment horizontal="right" wrapText="1"/>
    </xf>
    <xf numFmtId="39" fontId="1" fillId="0" borderId="5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left" wrapText="1"/>
    </xf>
    <xf numFmtId="39" fontId="1" fillId="0" borderId="1" xfId="15" applyNumberFormat="1" applyFont="1" applyFill="1" applyBorder="1" applyAlignment="1">
      <alignment horizontal="right"/>
    </xf>
    <xf numFmtId="39" fontId="2" fillId="0" borderId="2" xfId="15" applyNumberFormat="1" applyFont="1" applyFill="1" applyBorder="1" applyAlignment="1">
      <alignment horizontal="right"/>
    </xf>
    <xf numFmtId="39" fontId="2" fillId="6" borderId="2" xfId="15" applyNumberFormat="1" applyFont="1" applyFill="1" applyBorder="1" applyAlignment="1">
      <alignment horizontal="right" wrapText="1"/>
    </xf>
    <xf numFmtId="39" fontId="2" fillId="4" borderId="15" xfId="15" applyNumberFormat="1" applyFont="1" applyFill="1" applyBorder="1" applyAlignment="1">
      <alignment horizontal="right" wrapText="1"/>
    </xf>
    <xf numFmtId="39" fontId="2" fillId="3" borderId="15" xfId="15" applyNumberFormat="1" applyFont="1" applyFill="1" applyBorder="1" applyAlignment="1">
      <alignment horizontal="right" wrapText="1"/>
    </xf>
    <xf numFmtId="39" fontId="2" fillId="3" borderId="14" xfId="15" applyNumberFormat="1" applyFont="1" applyFill="1" applyBorder="1" applyAlignment="1">
      <alignment horizontal="right" wrapText="1"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4" borderId="78" xfId="0" applyFont="1" applyFill="1" applyBorder="1" applyAlignment="1">
      <alignment horizontal="center"/>
    </xf>
    <xf numFmtId="0" fontId="2" fillId="4" borderId="15" xfId="0" applyFont="1" applyFill="1" applyBorder="1" applyAlignment="1">
      <alignment wrapText="1"/>
    </xf>
    <xf numFmtId="4" fontId="2" fillId="0" borderId="6" xfId="15" applyNumberFormat="1" applyFont="1" applyFill="1" applyBorder="1" applyAlignment="1">
      <alignment horizontal="right"/>
    </xf>
    <xf numFmtId="4" fontId="2" fillId="0" borderId="41" xfId="15" applyNumberFormat="1" applyFont="1" applyFill="1" applyBorder="1" applyAlignment="1">
      <alignment horizontal="right"/>
    </xf>
    <xf numFmtId="0" fontId="1" fillId="4" borderId="3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39" fontId="2" fillId="4" borderId="6" xfId="15" applyNumberFormat="1" applyFont="1" applyFill="1" applyBorder="1" applyAlignment="1">
      <alignment horizontal="right" wrapText="1"/>
    </xf>
    <xf numFmtId="39" fontId="2" fillId="4" borderId="3" xfId="15" applyNumberFormat="1" applyFont="1" applyFill="1" applyBorder="1" applyAlignment="1">
      <alignment horizontal="right" wrapText="1"/>
    </xf>
    <xf numFmtId="39" fontId="1" fillId="4" borderId="3" xfId="15" applyNumberFormat="1" applyFont="1" applyFill="1" applyBorder="1" applyAlignment="1">
      <alignment horizontal="right" wrapText="1"/>
    </xf>
    <xf numFmtId="39" fontId="1" fillId="4" borderId="6" xfId="15" applyNumberFormat="1" applyFont="1" applyFill="1" applyBorder="1" applyAlignment="1">
      <alignment horizontal="right" wrapText="1"/>
    </xf>
    <xf numFmtId="39" fontId="2" fillId="4" borderId="2" xfId="15" applyNumberFormat="1" applyFont="1" applyFill="1" applyBorder="1" applyAlignment="1">
      <alignment horizontal="right" wrapText="1"/>
    </xf>
    <xf numFmtId="39" fontId="2" fillId="4" borderId="5" xfId="15" applyNumberFormat="1" applyFont="1" applyFill="1" applyBorder="1" applyAlignment="1">
      <alignment horizontal="right" wrapText="1"/>
    </xf>
    <xf numFmtId="39" fontId="2" fillId="4" borderId="1" xfId="15" applyNumberFormat="1" applyFont="1" applyFill="1" applyBorder="1" applyAlignment="1">
      <alignment horizontal="right"/>
    </xf>
    <xf numFmtId="39" fontId="2" fillId="4" borderId="4" xfId="15" applyNumberFormat="1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4" borderId="20" xfId="0" applyFont="1" applyFill="1" applyBorder="1" applyAlignment="1" quotePrefix="1">
      <alignment horizontal="center" wrapText="1"/>
    </xf>
    <xf numFmtId="0" fontId="1" fillId="0" borderId="5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0" fontId="2" fillId="4" borderId="16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wrapText="1"/>
    </xf>
    <xf numFmtId="0" fontId="30" fillId="8" borderId="79" xfId="0" applyFont="1" applyFill="1" applyBorder="1" applyAlignment="1">
      <alignment horizontal="center" wrapText="1"/>
    </xf>
    <xf numFmtId="0" fontId="30" fillId="8" borderId="80" xfId="0" applyFont="1" applyFill="1" applyBorder="1" applyAlignment="1">
      <alignment horizontal="center" wrapText="1"/>
    </xf>
    <xf numFmtId="0" fontId="31" fillId="0" borderId="59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 wrapText="1"/>
    </xf>
    <xf numFmtId="0" fontId="30" fillId="0" borderId="59" xfId="0" applyFont="1" applyBorder="1" applyAlignment="1">
      <alignment horizontal="center"/>
    </xf>
    <xf numFmtId="0" fontId="30" fillId="9" borderId="58" xfId="0" applyFont="1" applyFill="1" applyBorder="1" applyAlignment="1">
      <alignment horizontal="justify"/>
    </xf>
    <xf numFmtId="0" fontId="31" fillId="0" borderId="58" xfId="0" applyFont="1" applyBorder="1" applyAlignment="1">
      <alignment horizontal="right" wrapText="1"/>
    </xf>
    <xf numFmtId="49" fontId="31" fillId="0" borderId="58" xfId="0" applyNumberFormat="1" applyFont="1" applyBorder="1" applyAlignment="1">
      <alignment horizontal="left" wrapText="1"/>
    </xf>
    <xf numFmtId="49" fontId="30" fillId="9" borderId="58" xfId="0" applyNumberFormat="1" applyFont="1" applyFill="1" applyBorder="1" applyAlignment="1">
      <alignment horizontal="left" wrapText="1"/>
    </xf>
    <xf numFmtId="0" fontId="31" fillId="0" borderId="59" xfId="0" applyFont="1" applyBorder="1" applyAlignment="1">
      <alignment horizontal="center" wrapText="1"/>
    </xf>
    <xf numFmtId="49" fontId="30" fillId="8" borderId="58" xfId="0" applyNumberFormat="1" applyFont="1" applyFill="1" applyBorder="1" applyAlignment="1">
      <alignment horizontal="left" wrapText="1"/>
    </xf>
    <xf numFmtId="0" fontId="31" fillId="0" borderId="0" xfId="0" applyFont="1" applyAlignment="1">
      <alignment horizontal="justify"/>
    </xf>
    <xf numFmtId="0" fontId="1" fillId="0" borderId="39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39" fontId="31" fillId="0" borderId="58" xfId="0" applyNumberFormat="1" applyFont="1" applyBorder="1" applyAlignment="1">
      <alignment horizontal="right" wrapText="1"/>
    </xf>
    <xf numFmtId="0" fontId="2" fillId="3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 quotePrefix="1">
      <alignment horizontal="center" vertical="top" wrapText="1"/>
    </xf>
    <xf numFmtId="16" fontId="1" fillId="0" borderId="11" xfId="0" applyNumberFormat="1" applyFont="1" applyFill="1" applyBorder="1" applyAlignment="1" quotePrefix="1">
      <alignment horizontal="center" vertical="top" wrapText="1"/>
    </xf>
    <xf numFmtId="0" fontId="1" fillId="0" borderId="9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8" xfId="0" applyFill="1" applyBorder="1" applyAlignment="1">
      <alignment/>
    </xf>
    <xf numFmtId="0" fontId="1" fillId="3" borderId="18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6" xfId="0" applyFont="1" applyFill="1" applyBorder="1" applyAlignment="1">
      <alignment horizontal="center" wrapText="1"/>
    </xf>
    <xf numFmtId="0" fontId="2" fillId="3" borderId="13" xfId="0" applyFont="1" applyFill="1" applyBorder="1" applyAlignment="1" quotePrefix="1">
      <alignment horizontal="center" wrapText="1"/>
    </xf>
    <xf numFmtId="0" fontId="2" fillId="3" borderId="18" xfId="0" applyFont="1" applyFill="1" applyBorder="1" applyAlignment="1" quotePrefix="1">
      <alignment horizontal="center" wrapText="1"/>
    </xf>
    <xf numFmtId="0" fontId="2" fillId="0" borderId="11" xfId="0" applyFont="1" applyFill="1" applyBorder="1" applyAlignment="1" quotePrefix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wrapText="1"/>
    </xf>
    <xf numFmtId="49" fontId="2" fillId="3" borderId="5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39" fontId="1" fillId="4" borderId="1" xfId="15" applyNumberFormat="1" applyFont="1" applyFill="1" applyBorder="1" applyAlignment="1">
      <alignment horizontal="right" wrapText="1"/>
    </xf>
    <xf numFmtId="0" fontId="32" fillId="0" borderId="58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2" fillId="0" borderId="3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top" wrapText="1"/>
    </xf>
    <xf numFmtId="0" fontId="33" fillId="0" borderId="81" xfId="0" applyFont="1" applyBorder="1" applyAlignment="1">
      <alignment horizontal="center" wrapText="1"/>
    </xf>
    <xf numFmtId="0" fontId="36" fillId="0" borderId="81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top"/>
    </xf>
    <xf numFmtId="39" fontId="1" fillId="4" borderId="17" xfId="15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quotePrefix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6" xfId="0" applyFont="1" applyFill="1" applyBorder="1" applyAlignment="1" quotePrefix="1">
      <alignment horizontal="center" wrapText="1"/>
    </xf>
    <xf numFmtId="0" fontId="31" fillId="0" borderId="59" xfId="0" applyFont="1" applyBorder="1" applyAlignment="1">
      <alignment horizontal="center"/>
    </xf>
    <xf numFmtId="39" fontId="30" fillId="0" borderId="58" xfId="0" applyNumberFormat="1" applyFont="1" applyBorder="1" applyAlignment="1">
      <alignment horizontal="right" wrapText="1"/>
    </xf>
    <xf numFmtId="39" fontId="31" fillId="0" borderId="58" xfId="0" applyNumberFormat="1" applyFont="1" applyBorder="1" applyAlignment="1">
      <alignment horizontal="right" wrapText="1"/>
    </xf>
    <xf numFmtId="49" fontId="31" fillId="4" borderId="58" xfId="0" applyNumberFormat="1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wrapText="1"/>
    </xf>
    <xf numFmtId="0" fontId="34" fillId="4" borderId="3" xfId="0" applyFont="1" applyFill="1" applyBorder="1" applyAlignment="1">
      <alignment horizontal="left" wrapText="1"/>
    </xf>
    <xf numFmtId="0" fontId="34" fillId="4" borderId="4" xfId="0" applyFont="1" applyFill="1" applyBorder="1" applyAlignment="1">
      <alignment horizontal="left" wrapText="1"/>
    </xf>
    <xf numFmtId="0" fontId="38" fillId="4" borderId="1" xfId="0" applyFont="1" applyFill="1" applyBorder="1" applyAlignment="1">
      <alignment wrapText="1"/>
    </xf>
    <xf numFmtId="0" fontId="31" fillId="4" borderId="81" xfId="0" applyFont="1" applyFill="1" applyBorder="1" applyAlignment="1">
      <alignment horizontal="left" wrapText="1"/>
    </xf>
    <xf numFmtId="0" fontId="1" fillId="4" borderId="79" xfId="0" applyFont="1" applyFill="1" applyBorder="1" applyAlignment="1">
      <alignment horizontal="center" wrapText="1"/>
    </xf>
    <xf numFmtId="0" fontId="33" fillId="4" borderId="79" xfId="0" applyFont="1" applyFill="1" applyBorder="1" applyAlignment="1">
      <alignment horizontal="center" wrapText="1"/>
    </xf>
    <xf numFmtId="0" fontId="36" fillId="4" borderId="79" xfId="0" applyFont="1" applyFill="1" applyBorder="1" applyAlignment="1">
      <alignment horizontal="left" wrapText="1"/>
    </xf>
    <xf numFmtId="0" fontId="37" fillId="4" borderId="79" xfId="0" applyFont="1" applyFill="1" applyBorder="1" applyAlignment="1">
      <alignment horizontal="left" wrapText="1"/>
    </xf>
    <xf numFmtId="0" fontId="33" fillId="4" borderId="58" xfId="0" applyFont="1" applyFill="1" applyBorder="1" applyAlignment="1">
      <alignment horizontal="center" wrapText="1"/>
    </xf>
    <xf numFmtId="0" fontId="31" fillId="4" borderId="58" xfId="0" applyFont="1" applyFill="1" applyBorder="1" applyAlignment="1">
      <alignment horizontal="left" wrapText="1"/>
    </xf>
    <xf numFmtId="0" fontId="36" fillId="4" borderId="58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wrapText="1"/>
    </xf>
    <xf numFmtId="4" fontId="1" fillId="4" borderId="1" xfId="15" applyNumberFormat="1" applyFont="1" applyFill="1" applyBorder="1" applyAlignment="1">
      <alignment horizontal="right" wrapText="1"/>
    </xf>
    <xf numFmtId="4" fontId="1" fillId="0" borderId="58" xfId="0" applyNumberFormat="1" applyFont="1" applyBorder="1" applyAlignment="1">
      <alignment horizontal="right" wrapText="1"/>
    </xf>
    <xf numFmtId="4" fontId="2" fillId="0" borderId="58" xfId="0" applyNumberFormat="1" applyFont="1" applyBorder="1" applyAlignment="1">
      <alignment horizontal="right" wrapText="1"/>
    </xf>
    <xf numFmtId="0" fontId="1" fillId="0" borderId="58" xfId="0" applyFont="1" applyBorder="1" applyAlignment="1">
      <alignment horizontal="right" wrapText="1"/>
    </xf>
    <xf numFmtId="0" fontId="2" fillId="0" borderId="58" xfId="0" applyFont="1" applyBorder="1" applyAlignment="1">
      <alignment horizontal="right" wrapText="1"/>
    </xf>
    <xf numFmtId="0" fontId="2" fillId="4" borderId="2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39" fontId="2" fillId="4" borderId="1" xfId="15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81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14" fillId="0" borderId="58" xfId="0" applyFont="1" applyBorder="1" applyAlignment="1">
      <alignment horizontal="left" wrapText="1"/>
    </xf>
    <xf numFmtId="39" fontId="1" fillId="4" borderId="5" xfId="0" applyNumberFormat="1" applyFont="1" applyFill="1" applyBorder="1" applyAlignment="1">
      <alignment horizontal="right" wrapText="1"/>
    </xf>
    <xf numFmtId="39" fontId="1" fillId="4" borderId="15" xfId="15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5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39" fontId="2" fillId="4" borderId="15" xfId="15" applyNumberFormat="1" applyFont="1" applyFill="1" applyBorder="1" applyAlignment="1">
      <alignment horizontal="right" wrapText="1"/>
    </xf>
    <xf numFmtId="39" fontId="2" fillId="4" borderId="14" xfId="15" applyNumberFormat="1" applyFont="1" applyFill="1" applyBorder="1" applyAlignment="1">
      <alignment horizontal="right" wrapText="1"/>
    </xf>
    <xf numFmtId="0" fontId="2" fillId="4" borderId="15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58" xfId="0" applyFont="1" applyFill="1" applyBorder="1" applyAlignment="1">
      <alignment horizontal="right" wrapText="1"/>
    </xf>
    <xf numFmtId="2" fontId="30" fillId="0" borderId="58" xfId="0" applyNumberFormat="1" applyFont="1" applyBorder="1" applyAlignment="1">
      <alignment horizontal="right" wrapText="1"/>
    </xf>
    <xf numFmtId="2" fontId="31" fillId="0" borderId="58" xfId="0" applyNumberFormat="1" applyFont="1" applyBorder="1" applyAlignment="1">
      <alignment horizontal="right" wrapText="1"/>
    </xf>
    <xf numFmtId="0" fontId="14" fillId="4" borderId="58" xfId="0" applyFont="1" applyFill="1" applyBorder="1" applyAlignment="1">
      <alignment horizontal="left" wrapText="1"/>
    </xf>
    <xf numFmtId="0" fontId="3" fillId="4" borderId="58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56" xfId="0" applyFont="1" applyFill="1" applyBorder="1" applyAlignment="1">
      <alignment horizontal="center" vertical="top" wrapText="1"/>
    </xf>
    <xf numFmtId="0" fontId="1" fillId="3" borderId="5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right" wrapText="1" indent="2"/>
    </xf>
    <xf numFmtId="0" fontId="1" fillId="4" borderId="23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1" fillId="0" borderId="6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0" fillId="0" borderId="1" xfId="0" applyFont="1" applyBorder="1" applyAlignment="1">
      <alignment horizont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3" fontId="21" fillId="0" borderId="2" xfId="0" applyNumberFormat="1" applyFont="1" applyBorder="1" applyAlignment="1">
      <alignment horizontal="right" wrapText="1"/>
    </xf>
    <xf numFmtId="3" fontId="0" fillId="0" borderId="64" xfId="0" applyNumberFormat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5" fillId="2" borderId="61" xfId="15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1" fillId="0" borderId="1" xfId="15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15" applyNumberFormat="1" applyFont="1" applyFill="1" applyBorder="1" applyAlignment="1">
      <alignment/>
    </xf>
    <xf numFmtId="4" fontId="1" fillId="0" borderId="5" xfId="15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2" fillId="0" borderId="6" xfId="15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vertical="justify" wrapText="1"/>
    </xf>
    <xf numFmtId="4" fontId="1" fillId="0" borderId="4" xfId="15" applyNumberFormat="1" applyFont="1" applyFill="1" applyBorder="1" applyAlignment="1">
      <alignment/>
    </xf>
    <xf numFmtId="4" fontId="2" fillId="0" borderId="7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2" borderId="62" xfId="15" applyNumberFormat="1" applyFont="1" applyFill="1" applyBorder="1" applyAlignment="1">
      <alignment horizontal="center" vertical="center" wrapText="1"/>
    </xf>
    <xf numFmtId="4" fontId="2" fillId="2" borderId="64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/>
    </xf>
    <xf numFmtId="4" fontId="2" fillId="0" borderId="71" xfId="0" applyNumberFormat="1" applyFont="1" applyFill="1" applyBorder="1" applyAlignment="1">
      <alignment/>
    </xf>
    <xf numFmtId="4" fontId="2" fillId="0" borderId="82" xfId="0" applyNumberFormat="1" applyFont="1" applyFill="1" applyBorder="1" applyAlignment="1">
      <alignment/>
    </xf>
    <xf numFmtId="4" fontId="2" fillId="0" borderId="83" xfId="0" applyNumberFormat="1" applyFont="1" applyFill="1" applyBorder="1" applyAlignment="1">
      <alignment/>
    </xf>
    <xf numFmtId="4" fontId="2" fillId="0" borderId="84" xfId="0" applyNumberFormat="1" applyFont="1" applyFill="1" applyBorder="1" applyAlignment="1">
      <alignment/>
    </xf>
    <xf numFmtId="4" fontId="2" fillId="0" borderId="85" xfId="0" applyNumberFormat="1" applyFont="1" applyFill="1" applyBorder="1" applyAlignment="1">
      <alignment/>
    </xf>
    <xf numFmtId="4" fontId="2" fillId="0" borderId="86" xfId="0" applyNumberFormat="1" applyFont="1" applyFill="1" applyBorder="1" applyAlignment="1">
      <alignment/>
    </xf>
    <xf numFmtId="4" fontId="1" fillId="0" borderId="3" xfId="15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2" fillId="0" borderId="64" xfId="0" applyNumberFormat="1" applyFont="1" applyFill="1" applyBorder="1" applyAlignment="1">
      <alignment/>
    </xf>
    <xf numFmtId="4" fontId="2" fillId="0" borderId="79" xfId="0" applyNumberFormat="1" applyFont="1" applyFill="1" applyBorder="1" applyAlignment="1">
      <alignment/>
    </xf>
    <xf numFmtId="4" fontId="1" fillId="0" borderId="79" xfId="0" applyNumberFormat="1" applyFont="1" applyFill="1" applyBorder="1" applyAlignment="1">
      <alignment/>
    </xf>
    <xf numFmtId="0" fontId="1" fillId="0" borderId="87" xfId="0" applyFont="1" applyFill="1" applyBorder="1" applyAlignment="1">
      <alignment horizontal="center"/>
    </xf>
    <xf numFmtId="0" fontId="1" fillId="0" borderId="87" xfId="0" applyFont="1" applyFill="1" applyBorder="1" applyAlignment="1">
      <alignment wrapText="1"/>
    </xf>
    <xf numFmtId="4" fontId="1" fillId="0" borderId="87" xfId="15" applyNumberFormat="1" applyFont="1" applyFill="1" applyBorder="1" applyAlignment="1">
      <alignment/>
    </xf>
    <xf numFmtId="4" fontId="2" fillId="0" borderId="87" xfId="0" applyNumberFormat="1" applyFont="1" applyFill="1" applyBorder="1" applyAlignment="1">
      <alignment/>
    </xf>
    <xf numFmtId="4" fontId="1" fillId="0" borderId="87" xfId="0" applyNumberFormat="1" applyFont="1" applyFill="1" applyBorder="1" applyAlignment="1">
      <alignment/>
    </xf>
    <xf numFmtId="0" fontId="2" fillId="0" borderId="79" xfId="0" applyFont="1" applyFill="1" applyBorder="1" applyAlignment="1">
      <alignment horizontal="center"/>
    </xf>
    <xf numFmtId="0" fontId="2" fillId="0" borderId="79" xfId="0" applyFont="1" applyFill="1" applyBorder="1" applyAlignment="1">
      <alignment wrapText="1"/>
    </xf>
    <xf numFmtId="4" fontId="2" fillId="0" borderId="79" xfId="15" applyNumberFormat="1" applyFont="1" applyFill="1" applyBorder="1" applyAlignment="1">
      <alignment/>
    </xf>
    <xf numFmtId="0" fontId="20" fillId="0" borderId="1" xfId="0" applyFont="1" applyBorder="1" applyAlignment="1">
      <alignment wrapText="1"/>
    </xf>
    <xf numFmtId="0" fontId="20" fillId="0" borderId="73" xfId="0" applyFont="1" applyBorder="1" applyAlignment="1">
      <alignment vertical="top" wrapText="1"/>
    </xf>
    <xf numFmtId="0" fontId="20" fillId="0" borderId="79" xfId="0" applyFont="1" applyBorder="1" applyAlignment="1">
      <alignment horizontal="center" vertical="center" wrapText="1"/>
    </xf>
    <xf numFmtId="0" fontId="20" fillId="0" borderId="79" xfId="0" applyFont="1" applyBorder="1" applyAlignment="1">
      <alignment vertical="top" wrapText="1"/>
    </xf>
    <xf numFmtId="3" fontId="20" fillId="0" borderId="79" xfId="0" applyNumberFormat="1" applyFont="1" applyBorder="1" applyAlignment="1">
      <alignment horizontal="right" wrapText="1"/>
    </xf>
    <xf numFmtId="0" fontId="28" fillId="0" borderId="79" xfId="0" applyFont="1" applyBorder="1" applyAlignment="1">
      <alignment/>
    </xf>
    <xf numFmtId="0" fontId="3" fillId="0" borderId="79" xfId="0" applyFont="1" applyBorder="1" applyAlignment="1">
      <alignment wrapText="1"/>
    </xf>
    <xf numFmtId="3" fontId="28" fillId="0" borderId="79" xfId="0" applyNumberFormat="1" applyFont="1" applyBorder="1" applyAlignment="1">
      <alignment/>
    </xf>
    <xf numFmtId="0" fontId="5" fillId="2" borderId="61" xfId="15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0" fillId="8" borderId="80" xfId="0" applyNumberFormat="1" applyFont="1" applyFill="1" applyBorder="1" applyAlignment="1">
      <alignment horizontal="center" wrapText="1"/>
    </xf>
    <xf numFmtId="4" fontId="30" fillId="0" borderId="58" xfId="0" applyNumberFormat="1" applyFont="1" applyBorder="1" applyAlignment="1">
      <alignment horizontal="right" wrapText="1"/>
    </xf>
    <xf numFmtId="4" fontId="31" fillId="0" borderId="58" xfId="0" applyNumberFormat="1" applyFont="1" applyBorder="1" applyAlignment="1">
      <alignment horizontal="right" wrapText="1"/>
    </xf>
    <xf numFmtId="0" fontId="31" fillId="0" borderId="58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 quotePrefix="1">
      <alignment horizontal="center" wrapText="1"/>
    </xf>
    <xf numFmtId="0" fontId="1" fillId="0" borderId="14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2" fillId="4" borderId="6" xfId="0" applyFont="1" applyFill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0" fontId="1" fillId="4" borderId="3" xfId="0" applyFont="1" applyFill="1" applyBorder="1" applyAlignment="1">
      <alignment horizontal="justify" wrapText="1"/>
    </xf>
    <xf numFmtId="39" fontId="2" fillId="4" borderId="4" xfId="15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 wrapText="1"/>
    </xf>
    <xf numFmtId="0" fontId="32" fillId="4" borderId="81" xfId="0" applyFont="1" applyFill="1" applyBorder="1" applyAlignment="1">
      <alignment horizontal="center" wrapText="1"/>
    </xf>
    <xf numFmtId="4" fontId="2" fillId="4" borderId="58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8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8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5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39" fontId="2" fillId="0" borderId="2" xfId="15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99" fontId="9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5" fillId="2" borderId="1" xfId="15" applyNumberFormat="1" applyFont="1" applyFill="1" applyBorder="1" applyAlignment="1">
      <alignment horizontal="center" vertical="center" wrapText="1"/>
    </xf>
    <xf numFmtId="199" fontId="2" fillId="2" borderId="2" xfId="15" applyNumberFormat="1" applyFont="1" applyFill="1" applyBorder="1" applyAlignment="1" quotePrefix="1">
      <alignment horizontal="center" wrapText="1"/>
    </xf>
    <xf numFmtId="199" fontId="1" fillId="0" borderId="1" xfId="15" applyNumberFormat="1" applyFont="1" applyFill="1" applyBorder="1" applyAlignment="1">
      <alignment horizontal="right" wrapText="1"/>
    </xf>
    <xf numFmtId="199" fontId="1" fillId="0" borderId="2" xfId="15" applyNumberFormat="1" applyFont="1" applyFill="1" applyBorder="1" applyAlignment="1">
      <alignment horizontal="right" wrapText="1"/>
    </xf>
    <xf numFmtId="199" fontId="2" fillId="0" borderId="16" xfId="15" applyNumberFormat="1" applyFont="1" applyFill="1" applyBorder="1" applyAlignment="1">
      <alignment horizontal="right" wrapText="1"/>
    </xf>
    <xf numFmtId="199" fontId="1" fillId="0" borderId="2" xfId="15" applyNumberFormat="1" applyFont="1" applyFill="1" applyBorder="1" applyAlignment="1">
      <alignment horizontal="right" wrapText="1"/>
    </xf>
    <xf numFmtId="199" fontId="2" fillId="0" borderId="14" xfId="15" applyNumberFormat="1" applyFont="1" applyFill="1" applyBorder="1" applyAlignment="1">
      <alignment horizontal="right" wrapText="1"/>
    </xf>
    <xf numFmtId="199" fontId="2" fillId="0" borderId="3" xfId="15" applyNumberFormat="1" applyFont="1" applyFill="1" applyBorder="1" applyAlignment="1">
      <alignment horizontal="right" wrapText="1"/>
    </xf>
    <xf numFmtId="199" fontId="1" fillId="0" borderId="5" xfId="15" applyNumberFormat="1" applyFont="1" applyFill="1" applyBorder="1" applyAlignment="1">
      <alignment horizontal="right" wrapText="1"/>
    </xf>
    <xf numFmtId="199" fontId="2" fillId="0" borderId="5" xfId="15" applyNumberFormat="1" applyFont="1" applyFill="1" applyBorder="1" applyAlignment="1">
      <alignment horizontal="right" wrapText="1"/>
    </xf>
    <xf numFmtId="199" fontId="1" fillId="0" borderId="1" xfId="15" applyNumberFormat="1" applyFont="1" applyFill="1" applyBorder="1" applyAlignment="1">
      <alignment horizontal="right" wrapText="1"/>
    </xf>
    <xf numFmtId="199" fontId="2" fillId="0" borderId="6" xfId="15" applyNumberFormat="1" applyFont="1" applyFill="1" applyBorder="1" applyAlignment="1">
      <alignment horizontal="right" wrapText="1"/>
    </xf>
    <xf numFmtId="199" fontId="1" fillId="0" borderId="3" xfId="15" applyNumberFormat="1" applyFont="1" applyFill="1" applyBorder="1" applyAlignment="1">
      <alignment horizontal="right" wrapText="1"/>
    </xf>
    <xf numFmtId="199" fontId="1" fillId="0" borderId="6" xfId="15" applyNumberFormat="1" applyFont="1" applyFill="1" applyBorder="1" applyAlignment="1">
      <alignment horizontal="right" wrapText="1"/>
    </xf>
    <xf numFmtId="199" fontId="2" fillId="0" borderId="2" xfId="15" applyNumberFormat="1" applyFont="1" applyFill="1" applyBorder="1" applyAlignment="1">
      <alignment horizontal="right" wrapText="1"/>
    </xf>
    <xf numFmtId="199" fontId="2" fillId="0" borderId="4" xfId="15" applyNumberFormat="1" applyFont="1" applyFill="1" applyBorder="1" applyAlignment="1">
      <alignment horizontal="right"/>
    </xf>
    <xf numFmtId="199" fontId="2" fillId="0" borderId="3" xfId="15" applyNumberFormat="1" applyFont="1" applyFill="1" applyBorder="1" applyAlignment="1">
      <alignment horizontal="right"/>
    </xf>
    <xf numFmtId="199" fontId="1" fillId="3" borderId="6" xfId="15" applyNumberFormat="1" applyFont="1" applyFill="1" applyBorder="1" applyAlignment="1">
      <alignment horizontal="right" wrapText="1"/>
    </xf>
    <xf numFmtId="199" fontId="1" fillId="3" borderId="5" xfId="15" applyNumberFormat="1" applyFont="1" applyFill="1" applyBorder="1" applyAlignment="1">
      <alignment horizontal="right" wrapText="1"/>
    </xf>
    <xf numFmtId="199" fontId="2" fillId="0" borderId="16" xfId="15" applyNumberFormat="1" applyFont="1" applyFill="1" applyBorder="1" applyAlignment="1">
      <alignment horizontal="right" wrapText="1"/>
    </xf>
    <xf numFmtId="199" fontId="2" fillId="0" borderId="4" xfId="15" applyNumberFormat="1" applyFont="1" applyFill="1" applyBorder="1" applyAlignment="1">
      <alignment horizontal="right" wrapText="1"/>
    </xf>
    <xf numFmtId="199" fontId="2" fillId="0" borderId="6" xfId="15" applyNumberFormat="1" applyFont="1" applyFill="1" applyBorder="1" applyAlignment="1">
      <alignment horizontal="right" wrapText="1"/>
    </xf>
    <xf numFmtId="199" fontId="1" fillId="0" borderId="4" xfId="15" applyNumberFormat="1" applyFont="1" applyFill="1" applyBorder="1" applyAlignment="1">
      <alignment horizontal="right" wrapText="1"/>
    </xf>
    <xf numFmtId="199" fontId="1" fillId="4" borderId="5" xfId="15" applyNumberFormat="1" applyFont="1" applyFill="1" applyBorder="1" applyAlignment="1">
      <alignment horizontal="right" wrapText="1"/>
    </xf>
    <xf numFmtId="199" fontId="2" fillId="0" borderId="6" xfId="15" applyNumberFormat="1" applyFont="1" applyFill="1" applyBorder="1" applyAlignment="1">
      <alignment horizontal="right"/>
    </xf>
    <xf numFmtId="199" fontId="1" fillId="0" borderId="4" xfId="15" applyNumberFormat="1" applyFont="1" applyFill="1" applyBorder="1" applyAlignment="1">
      <alignment horizontal="right"/>
    </xf>
    <xf numFmtId="199" fontId="2" fillId="0" borderId="3" xfId="15" applyNumberFormat="1" applyFont="1" applyFill="1" applyBorder="1" applyAlignment="1">
      <alignment horizontal="right" wrapText="1"/>
    </xf>
    <xf numFmtId="199" fontId="2" fillId="0" borderId="5" xfId="15" applyNumberFormat="1" applyFont="1" applyFill="1" applyBorder="1" applyAlignment="1">
      <alignment horizontal="right"/>
    </xf>
    <xf numFmtId="199" fontId="1" fillId="0" borderId="5" xfId="15" applyNumberFormat="1" applyFont="1" applyFill="1" applyBorder="1" applyAlignment="1">
      <alignment horizontal="right"/>
    </xf>
    <xf numFmtId="199" fontId="2" fillId="0" borderId="16" xfId="15" applyNumberFormat="1" applyFont="1" applyFill="1" applyBorder="1" applyAlignment="1">
      <alignment horizontal="right"/>
    </xf>
    <xf numFmtId="199" fontId="1" fillId="0" borderId="3" xfId="15" applyNumberFormat="1" applyFont="1" applyFill="1" applyBorder="1" applyAlignment="1">
      <alignment horizontal="right"/>
    </xf>
    <xf numFmtId="199" fontId="1" fillId="0" borderId="1" xfId="15" applyNumberFormat="1" applyFont="1" applyFill="1" applyBorder="1" applyAlignment="1">
      <alignment horizontal="right"/>
    </xf>
    <xf numFmtId="199" fontId="1" fillId="0" borderId="2" xfId="15" applyNumberFormat="1" applyFont="1" applyFill="1" applyBorder="1" applyAlignment="1">
      <alignment horizontal="right"/>
    </xf>
    <xf numFmtId="199" fontId="1" fillId="0" borderId="2" xfId="15" applyNumberFormat="1" applyFont="1" applyFill="1" applyBorder="1" applyAlignment="1">
      <alignment horizontal="right" vertical="justify" wrapText="1"/>
    </xf>
    <xf numFmtId="199" fontId="1" fillId="0" borderId="6" xfId="15" applyNumberFormat="1" applyFont="1" applyFill="1" applyBorder="1" applyAlignment="1">
      <alignment horizontal="right"/>
    </xf>
    <xf numFmtId="199" fontId="2" fillId="0" borderId="3" xfId="15" applyNumberFormat="1" applyFont="1" applyFill="1" applyBorder="1" applyAlignment="1">
      <alignment horizontal="right"/>
    </xf>
    <xf numFmtId="199" fontId="2" fillId="0" borderId="4" xfId="15" applyNumberFormat="1" applyFont="1" applyFill="1" applyBorder="1" applyAlignment="1">
      <alignment horizontal="right"/>
    </xf>
    <xf numFmtId="199" fontId="2" fillId="0" borderId="2" xfId="15" applyNumberFormat="1" applyFont="1" applyFill="1" applyBorder="1" applyAlignment="1">
      <alignment horizontal="right"/>
    </xf>
    <xf numFmtId="199" fontId="2" fillId="0" borderId="1" xfId="15" applyNumberFormat="1" applyFont="1" applyFill="1" applyBorder="1" applyAlignment="1">
      <alignment horizontal="right" wrapText="1"/>
    </xf>
    <xf numFmtId="199" fontId="2" fillId="0" borderId="4" xfId="15" applyNumberFormat="1" applyFont="1" applyFill="1" applyBorder="1" applyAlignment="1">
      <alignment horizontal="right" wrapText="1"/>
    </xf>
    <xf numFmtId="199" fontId="2" fillId="0" borderId="1" xfId="15" applyNumberFormat="1" applyFont="1" applyFill="1" applyBorder="1" applyAlignment="1">
      <alignment horizontal="right"/>
    </xf>
    <xf numFmtId="199" fontId="2" fillId="0" borderId="2" xfId="15" applyNumberFormat="1" applyFont="1" applyFill="1" applyBorder="1" applyAlignment="1">
      <alignment horizontal="right" wrapText="1"/>
    </xf>
    <xf numFmtId="199" fontId="1" fillId="0" borderId="6" xfId="15" applyNumberFormat="1" applyFont="1" applyFill="1" applyBorder="1" applyAlignment="1">
      <alignment horizontal="right" wrapText="1"/>
    </xf>
    <xf numFmtId="199" fontId="2" fillId="0" borderId="5" xfId="15" applyNumberFormat="1" applyFont="1" applyFill="1" applyBorder="1" applyAlignment="1">
      <alignment horizontal="right" wrapText="1"/>
    </xf>
    <xf numFmtId="199" fontId="2" fillId="0" borderId="14" xfId="15" applyNumberFormat="1" applyFont="1" applyFill="1" applyBorder="1" applyAlignment="1">
      <alignment horizontal="right" wrapText="1"/>
    </xf>
    <xf numFmtId="199" fontId="2" fillId="0" borderId="15" xfId="15" applyNumberFormat="1" applyFont="1" applyFill="1" applyBorder="1" applyAlignment="1">
      <alignment horizontal="right" wrapText="1"/>
    </xf>
    <xf numFmtId="199" fontId="2" fillId="3" borderId="6" xfId="15" applyNumberFormat="1" applyFont="1" applyFill="1" applyBorder="1" applyAlignment="1">
      <alignment horizontal="right" wrapText="1"/>
    </xf>
    <xf numFmtId="199" fontId="1" fillId="4" borderId="1" xfId="15" applyNumberFormat="1" applyFont="1" applyFill="1" applyBorder="1" applyAlignment="1">
      <alignment horizontal="right" wrapText="1"/>
    </xf>
    <xf numFmtId="199" fontId="1" fillId="4" borderId="2" xfId="15" applyNumberFormat="1" applyFont="1" applyFill="1" applyBorder="1" applyAlignment="1">
      <alignment horizontal="right" wrapText="1"/>
    </xf>
    <xf numFmtId="199" fontId="2" fillId="0" borderId="14" xfId="15" applyNumberFormat="1" applyFont="1" applyFill="1" applyBorder="1" applyAlignment="1">
      <alignment horizontal="right"/>
    </xf>
    <xf numFmtId="199" fontId="2" fillId="0" borderId="1" xfId="15" applyNumberFormat="1" applyFont="1" applyFill="1" applyBorder="1" applyAlignment="1">
      <alignment horizontal="right"/>
    </xf>
    <xf numFmtId="199" fontId="2" fillId="0" borderId="2" xfId="15" applyNumberFormat="1" applyFont="1" applyFill="1" applyBorder="1" applyAlignment="1">
      <alignment horizontal="right"/>
    </xf>
    <xf numFmtId="199" fontId="1" fillId="0" borderId="14" xfId="15" applyNumberFormat="1" applyFont="1" applyFill="1" applyBorder="1" applyAlignment="1">
      <alignment horizontal="right" wrapText="1"/>
    </xf>
    <xf numFmtId="199" fontId="2" fillId="2" borderId="6" xfId="15" applyNumberFormat="1" applyFont="1" applyFill="1" applyBorder="1" applyAlignment="1">
      <alignment horizontal="right"/>
    </xf>
    <xf numFmtId="199" fontId="2" fillId="3" borderId="6" xfId="15" applyNumberFormat="1" applyFont="1" applyFill="1" applyBorder="1" applyAlignment="1">
      <alignment horizontal="right"/>
    </xf>
    <xf numFmtId="199" fontId="1" fillId="0" borderId="16" xfId="15" applyNumberFormat="1" applyFont="1" applyFill="1" applyBorder="1" applyAlignment="1">
      <alignment horizontal="right" wrapText="1"/>
    </xf>
    <xf numFmtId="199" fontId="1" fillId="0" borderId="15" xfId="15" applyNumberFormat="1" applyFont="1" applyFill="1" applyBorder="1" applyAlignment="1">
      <alignment horizontal="right" wrapText="1"/>
    </xf>
    <xf numFmtId="199" fontId="2" fillId="0" borderId="1" xfId="15" applyNumberFormat="1" applyFont="1" applyFill="1" applyBorder="1" applyAlignment="1">
      <alignment horizontal="right" wrapText="1"/>
    </xf>
    <xf numFmtId="199" fontId="1" fillId="0" borderId="5" xfId="15" applyNumberFormat="1" applyFont="1" applyFill="1" applyBorder="1" applyAlignment="1">
      <alignment horizontal="right" wrapText="1"/>
    </xf>
    <xf numFmtId="199" fontId="1" fillId="0" borderId="58" xfId="0" applyNumberFormat="1" applyFont="1" applyBorder="1" applyAlignment="1">
      <alignment horizontal="right" wrapText="1"/>
    </xf>
    <xf numFmtId="199" fontId="2" fillId="0" borderId="58" xfId="0" applyNumberFormat="1" applyFont="1" applyBorder="1" applyAlignment="1">
      <alignment horizontal="right" wrapText="1"/>
    </xf>
    <xf numFmtId="199" fontId="1" fillId="0" borderId="4" xfId="15" applyNumberFormat="1" applyFont="1" applyFill="1" applyBorder="1" applyAlignment="1">
      <alignment horizontal="right" wrapText="1"/>
    </xf>
    <xf numFmtId="199" fontId="1" fillId="0" borderId="1" xfId="0" applyNumberFormat="1" applyFont="1" applyBorder="1" applyAlignment="1">
      <alignment horizontal="right" wrapText="1"/>
    </xf>
    <xf numFmtId="199" fontId="2" fillId="0" borderId="1" xfId="0" applyNumberFormat="1" applyFont="1" applyBorder="1" applyAlignment="1">
      <alignment horizontal="right" wrapText="1"/>
    </xf>
    <xf numFmtId="199" fontId="2" fillId="0" borderId="81" xfId="0" applyNumberFormat="1" applyFont="1" applyBorder="1" applyAlignment="1">
      <alignment horizontal="right" wrapText="1"/>
    </xf>
    <xf numFmtId="199" fontId="1" fillId="0" borderId="14" xfId="15" applyNumberFormat="1" applyFont="1" applyFill="1" applyBorder="1" applyAlignment="1">
      <alignment horizontal="right" wrapText="1"/>
    </xf>
    <xf numFmtId="199" fontId="2" fillId="3" borderId="15" xfId="15" applyNumberFormat="1" applyFont="1" applyFill="1" applyBorder="1" applyAlignment="1">
      <alignment horizontal="right" wrapText="1"/>
    </xf>
    <xf numFmtId="199" fontId="2" fillId="3" borderId="14" xfId="15" applyNumberFormat="1" applyFont="1" applyFill="1" applyBorder="1" applyAlignment="1">
      <alignment horizontal="right" wrapText="1"/>
    </xf>
    <xf numFmtId="199" fontId="0" fillId="0" borderId="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0" fontId="2" fillId="0" borderId="12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39" fontId="1" fillId="3" borderId="14" xfId="15" applyNumberFormat="1" applyFont="1" applyFill="1" applyBorder="1" applyAlignment="1">
      <alignment horizontal="right" wrapText="1"/>
    </xf>
    <xf numFmtId="194" fontId="1" fillId="3" borderId="14" xfId="15" applyNumberFormat="1" applyFont="1" applyFill="1" applyBorder="1" applyAlignment="1">
      <alignment horizontal="right" wrapText="1"/>
    </xf>
    <xf numFmtId="199" fontId="1" fillId="3" borderId="14" xfId="15" applyNumberFormat="1" applyFont="1" applyFill="1" applyBorder="1" applyAlignment="1">
      <alignment horizontal="right"/>
    </xf>
    <xf numFmtId="39" fontId="0" fillId="0" borderId="4" xfId="15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2" fontId="2" fillId="3" borderId="14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4" xfId="0" applyFont="1" applyBorder="1" applyAlignment="1">
      <alignment wrapText="1"/>
    </xf>
    <xf numFmtId="0" fontId="1" fillId="0" borderId="6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9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39" fontId="1" fillId="0" borderId="15" xfId="15" applyNumberFormat="1" applyFont="1" applyFill="1" applyBorder="1" applyAlignment="1">
      <alignment horizontal="right" wrapText="1"/>
    </xf>
    <xf numFmtId="39" fontId="1" fillId="0" borderId="2" xfId="15" applyNumberFormat="1" applyFont="1" applyFill="1" applyBorder="1" applyAlignment="1">
      <alignment horizontal="right" vertical="justify" wrapText="1"/>
    </xf>
    <xf numFmtId="39" fontId="1" fillId="0" borderId="1" xfId="15" applyNumberFormat="1" applyFont="1" applyFill="1" applyBorder="1" applyAlignment="1">
      <alignment horizontal="right" wrapText="1"/>
    </xf>
    <xf numFmtId="39" fontId="2" fillId="0" borderId="5" xfId="15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39" fontId="2" fillId="0" borderId="15" xfId="15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wrapText="1"/>
    </xf>
    <xf numFmtId="0" fontId="1" fillId="3" borderId="6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" fillId="0" borderId="73" xfId="0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wrapText="1"/>
    </xf>
    <xf numFmtId="199" fontId="2" fillId="0" borderId="2" xfId="0" applyNumberFormat="1" applyFont="1" applyBorder="1" applyAlignment="1">
      <alignment horizontal="right" wrapText="1"/>
    </xf>
    <xf numFmtId="0" fontId="32" fillId="0" borderId="91" xfId="0" applyFont="1" applyBorder="1" applyAlignment="1">
      <alignment horizontal="center" wrapText="1"/>
    </xf>
    <xf numFmtId="0" fontId="32" fillId="0" borderId="80" xfId="0" applyFont="1" applyBorder="1" applyAlignment="1">
      <alignment horizontal="center" wrapText="1"/>
    </xf>
    <xf numFmtId="0" fontId="33" fillId="0" borderId="80" xfId="0" applyFont="1" applyBorder="1" applyAlignment="1">
      <alignment horizontal="center" wrapText="1"/>
    </xf>
    <xf numFmtId="0" fontId="38" fillId="0" borderId="80" xfId="0" applyFont="1" applyBorder="1" applyAlignment="1">
      <alignment horizontal="left" wrapText="1"/>
    </xf>
    <xf numFmtId="0" fontId="35" fillId="0" borderId="80" xfId="0" applyFont="1" applyBorder="1" applyAlignment="1">
      <alignment horizontal="right" wrapText="1"/>
    </xf>
    <xf numFmtId="199" fontId="35" fillId="0" borderId="80" xfId="0" applyNumberFormat="1" applyFont="1" applyBorder="1" applyAlignment="1">
      <alignment horizontal="right" wrapText="1"/>
    </xf>
    <xf numFmtId="0" fontId="38" fillId="0" borderId="2" xfId="0" applyFont="1" applyBorder="1" applyAlignment="1">
      <alignment horizontal="left" wrapText="1"/>
    </xf>
    <xf numFmtId="39" fontId="1" fillId="4" borderId="2" xfId="15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4" fontId="1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99" fontId="1" fillId="0" borderId="4" xfId="0" applyNumberFormat="1" applyFont="1" applyBorder="1" applyAlignment="1">
      <alignment horizontal="right" wrapText="1"/>
    </xf>
    <xf numFmtId="0" fontId="32" fillId="0" borderId="92" xfId="0" applyFont="1" applyBorder="1" applyAlignment="1">
      <alignment horizontal="center" wrapText="1"/>
    </xf>
    <xf numFmtId="0" fontId="33" fillId="0" borderId="92" xfId="0" applyFont="1" applyBorder="1" applyAlignment="1">
      <alignment horizontal="center" wrapText="1"/>
    </xf>
    <xf numFmtId="0" fontId="38" fillId="0" borderId="92" xfId="0" applyFont="1" applyBorder="1" applyAlignment="1">
      <alignment horizontal="left" wrapText="1"/>
    </xf>
    <xf numFmtId="0" fontId="32" fillId="0" borderId="92" xfId="0" applyFont="1" applyBorder="1" applyAlignment="1">
      <alignment horizontal="right" wrapText="1"/>
    </xf>
    <xf numFmtId="199" fontId="32" fillId="0" borderId="92" xfId="0" applyNumberFormat="1" applyFont="1" applyBorder="1" applyAlignment="1">
      <alignment horizontal="right" wrapText="1"/>
    </xf>
    <xf numFmtId="4" fontId="2" fillId="0" borderId="6" xfId="15" applyNumberFormat="1" applyFont="1" applyFill="1" applyBorder="1" applyAlignment="1">
      <alignment horizontal="right" wrapText="1"/>
    </xf>
    <xf numFmtId="4" fontId="1" fillId="0" borderId="5" xfId="15" applyNumberFormat="1" applyFont="1" applyFill="1" applyBorder="1" applyAlignment="1">
      <alignment horizontal="right" wrapText="1"/>
    </xf>
    <xf numFmtId="4" fontId="1" fillId="0" borderId="2" xfId="15" applyNumberFormat="1" applyFont="1" applyFill="1" applyBorder="1" applyAlignment="1">
      <alignment horizontal="right" wrapText="1"/>
    </xf>
    <xf numFmtId="4" fontId="1" fillId="0" borderId="14" xfId="15" applyNumberFormat="1" applyFont="1" applyFill="1" applyBorder="1" applyAlignment="1">
      <alignment horizontal="right" wrapText="1"/>
    </xf>
    <xf numFmtId="4" fontId="1" fillId="0" borderId="3" xfId="15" applyNumberFormat="1" applyFont="1" applyFill="1" applyBorder="1" applyAlignment="1">
      <alignment horizontal="right" wrapText="1"/>
    </xf>
    <xf numFmtId="4" fontId="2" fillId="0" borderId="3" xfId="15" applyNumberFormat="1" applyFont="1" applyFill="1" applyBorder="1" applyAlignment="1">
      <alignment horizontal="right" wrapText="1"/>
    </xf>
    <xf numFmtId="4" fontId="1" fillId="4" borderId="5" xfId="15" applyNumberFormat="1" applyFont="1" applyFill="1" applyBorder="1" applyAlignment="1">
      <alignment horizontal="right" wrapText="1"/>
    </xf>
    <xf numFmtId="4" fontId="1" fillId="0" borderId="1" xfId="15" applyNumberFormat="1" applyFont="1" applyFill="1" applyBorder="1" applyAlignment="1">
      <alignment horizontal="right" wrapText="1"/>
    </xf>
    <xf numFmtId="4" fontId="1" fillId="0" borderId="6" xfId="15" applyNumberFormat="1" applyFont="1" applyFill="1" applyBorder="1" applyAlignment="1">
      <alignment horizontal="right" wrapText="1"/>
    </xf>
    <xf numFmtId="4" fontId="2" fillId="0" borderId="1" xfId="15" applyNumberFormat="1" applyFont="1" applyFill="1" applyBorder="1" applyAlignment="1">
      <alignment horizontal="right"/>
    </xf>
    <xf numFmtId="4" fontId="2" fillId="0" borderId="2" xfId="15" applyNumberFormat="1" applyFont="1" applyFill="1" applyBorder="1" applyAlignment="1">
      <alignment horizontal="right" wrapText="1"/>
    </xf>
    <xf numFmtId="4" fontId="1" fillId="3" borderId="6" xfId="15" applyNumberFormat="1" applyFont="1" applyFill="1" applyBorder="1" applyAlignment="1">
      <alignment horizontal="right" wrapText="1"/>
    </xf>
    <xf numFmtId="4" fontId="1" fillId="3" borderId="5" xfId="15" applyNumberFormat="1" applyFont="1" applyFill="1" applyBorder="1" applyAlignment="1">
      <alignment horizontal="right" wrapText="1"/>
    </xf>
    <xf numFmtId="4" fontId="1" fillId="0" borderId="16" xfId="15" applyNumberFormat="1" applyFont="1" applyFill="1" applyBorder="1" applyAlignment="1">
      <alignment horizontal="right" wrapText="1"/>
    </xf>
    <xf numFmtId="4" fontId="1" fillId="0" borderId="4" xfId="15" applyNumberFormat="1" applyFont="1" applyFill="1" applyBorder="1" applyAlignment="1">
      <alignment horizontal="right" wrapText="1"/>
    </xf>
    <xf numFmtId="4" fontId="1" fillId="4" borderId="1" xfId="15" applyNumberFormat="1" applyFont="1" applyFill="1" applyBorder="1" applyAlignment="1">
      <alignment horizontal="right" wrapText="1"/>
    </xf>
    <xf numFmtId="4" fontId="1" fillId="4" borderId="6" xfId="15" applyNumberFormat="1" applyFont="1" applyFill="1" applyBorder="1" applyAlignment="1">
      <alignment horizontal="right" wrapText="1"/>
    </xf>
    <xf numFmtId="4" fontId="2" fillId="0" borderId="4" xfId="15" applyNumberFormat="1" applyFont="1" applyFill="1" applyBorder="1" applyAlignment="1">
      <alignment horizontal="right" wrapText="1"/>
    </xf>
    <xf numFmtId="4" fontId="2" fillId="0" borderId="6" xfId="15" applyNumberFormat="1" applyFont="1" applyFill="1" applyBorder="1" applyAlignment="1">
      <alignment horizontal="right"/>
    </xf>
    <xf numFmtId="4" fontId="2" fillId="0" borderId="4" xfId="15" applyNumberFormat="1" applyFont="1" applyFill="1" applyBorder="1" applyAlignment="1">
      <alignment horizontal="right"/>
    </xf>
    <xf numFmtId="4" fontId="7" fillId="0" borderId="1" xfId="15" applyNumberFormat="1" applyFont="1" applyFill="1" applyBorder="1" applyAlignment="1">
      <alignment horizontal="right" wrapText="1"/>
    </xf>
    <xf numFmtId="4" fontId="2" fillId="0" borderId="5" xfId="15" applyNumberFormat="1" applyFont="1" applyFill="1" applyBorder="1" applyAlignment="1">
      <alignment horizontal="right" wrapText="1"/>
    </xf>
    <xf numFmtId="4" fontId="1" fillId="0" borderId="15" xfId="15" applyNumberFormat="1" applyFont="1" applyFill="1" applyBorder="1" applyAlignment="1">
      <alignment horizontal="right" wrapText="1"/>
    </xf>
    <xf numFmtId="4" fontId="1" fillId="4" borderId="4" xfId="15" applyNumberFormat="1" applyFont="1" applyFill="1" applyBorder="1" applyAlignment="1">
      <alignment horizontal="right" wrapText="1"/>
    </xf>
    <xf numFmtId="4" fontId="1" fillId="4" borderId="2" xfId="15" applyNumberFormat="1" applyFont="1" applyFill="1" applyBorder="1" applyAlignment="1">
      <alignment horizontal="right" wrapText="1"/>
    </xf>
    <xf numFmtId="4" fontId="17" fillId="0" borderId="2" xfId="15" applyNumberFormat="1" applyFont="1" applyFill="1" applyBorder="1" applyAlignment="1">
      <alignment horizontal="right" wrapText="1"/>
    </xf>
    <xf numFmtId="4" fontId="1" fillId="4" borderId="3" xfId="15" applyNumberFormat="1" applyFont="1" applyFill="1" applyBorder="1" applyAlignment="1">
      <alignment horizontal="right" wrapText="1"/>
    </xf>
    <xf numFmtId="4" fontId="2" fillId="0" borderId="3" xfId="15" applyNumberFormat="1" applyFont="1" applyFill="1" applyBorder="1" applyAlignment="1">
      <alignment horizontal="right" wrapText="1"/>
    </xf>
    <xf numFmtId="4" fontId="2" fillId="0" borderId="2" xfId="15" applyNumberFormat="1" applyFont="1" applyFill="1" applyBorder="1" applyAlignment="1">
      <alignment horizontal="right"/>
    </xf>
    <xf numFmtId="4" fontId="2" fillId="0" borderId="1" xfId="15" applyNumberFormat="1" applyFont="1" applyFill="1" applyBorder="1" applyAlignment="1">
      <alignment horizontal="right" wrapText="1"/>
    </xf>
    <xf numFmtId="4" fontId="2" fillId="0" borderId="14" xfId="15" applyNumberFormat="1" applyFont="1" applyFill="1" applyBorder="1" applyAlignment="1">
      <alignment horizontal="right" wrapText="1"/>
    </xf>
    <xf numFmtId="4" fontId="2" fillId="0" borderId="16" xfId="15" applyNumberFormat="1" applyFont="1" applyFill="1" applyBorder="1" applyAlignment="1">
      <alignment horizontal="right" wrapText="1"/>
    </xf>
    <xf numFmtId="4" fontId="2" fillId="0" borderId="15" xfId="15" applyNumberFormat="1" applyFont="1" applyFill="1" applyBorder="1" applyAlignment="1">
      <alignment horizontal="right" wrapText="1"/>
    </xf>
    <xf numFmtId="4" fontId="2" fillId="3" borderId="6" xfId="15" applyNumberFormat="1" applyFont="1" applyFill="1" applyBorder="1" applyAlignment="1">
      <alignment horizontal="right" wrapText="1"/>
    </xf>
    <xf numFmtId="4" fontId="2" fillId="2" borderId="6" xfId="15" applyNumberFormat="1" applyFont="1" applyFill="1" applyBorder="1" applyAlignment="1">
      <alignment horizontal="right" wrapText="1"/>
    </xf>
    <xf numFmtId="4" fontId="2" fillId="0" borderId="1" xfId="15" applyNumberFormat="1" applyFont="1" applyFill="1" applyBorder="1" applyAlignment="1">
      <alignment/>
    </xf>
    <xf numFmtId="4" fontId="2" fillId="4" borderId="16" xfId="15" applyNumberFormat="1" applyFont="1" applyFill="1" applyBorder="1" applyAlignment="1">
      <alignment horizontal="right" wrapText="1"/>
    </xf>
    <xf numFmtId="4" fontId="2" fillId="4" borderId="1" xfId="15" applyNumberFormat="1" applyFont="1" applyFill="1" applyBorder="1" applyAlignment="1">
      <alignment horizontal="right" wrapText="1"/>
    </xf>
    <xf numFmtId="4" fontId="2" fillId="4" borderId="2" xfId="15" applyNumberFormat="1" applyFont="1" applyFill="1" applyBorder="1" applyAlignment="1">
      <alignment horizontal="right" wrapText="1"/>
    </xf>
    <xf numFmtId="4" fontId="2" fillId="4" borderId="5" xfId="15" applyNumberFormat="1" applyFont="1" applyFill="1" applyBorder="1" applyAlignment="1">
      <alignment horizontal="right" wrapText="1"/>
    </xf>
    <xf numFmtId="4" fontId="2" fillId="4" borderId="6" xfId="15" applyNumberFormat="1" applyFont="1" applyFill="1" applyBorder="1" applyAlignment="1">
      <alignment horizontal="right" wrapText="1"/>
    </xf>
    <xf numFmtId="4" fontId="2" fillId="4" borderId="4" xfId="15" applyNumberFormat="1" applyFont="1" applyFill="1" applyBorder="1" applyAlignment="1">
      <alignment horizontal="right" wrapText="1"/>
    </xf>
    <xf numFmtId="4" fontId="1" fillId="0" borderId="1" xfId="15" applyNumberFormat="1" applyFont="1" applyFill="1" applyBorder="1" applyAlignment="1">
      <alignment horizontal="right" wrapText="1"/>
    </xf>
    <xf numFmtId="4" fontId="2" fillId="0" borderId="2" xfId="15" applyNumberFormat="1" applyFont="1" applyFill="1" applyBorder="1" applyAlignment="1">
      <alignment horizontal="right" wrapText="1"/>
    </xf>
    <xf numFmtId="4" fontId="2" fillId="0" borderId="1" xfId="15" applyNumberFormat="1" applyFont="1" applyFill="1" applyBorder="1" applyAlignment="1">
      <alignment horizontal="right" wrapText="1"/>
    </xf>
    <xf numFmtId="4" fontId="1" fillId="3" borderId="14" xfId="15" applyNumberFormat="1" applyFont="1" applyFill="1" applyBorder="1" applyAlignment="1">
      <alignment horizontal="right" wrapText="1"/>
    </xf>
    <xf numFmtId="4" fontId="2" fillId="0" borderId="4" xfId="15" applyNumberFormat="1" applyFont="1" applyFill="1" applyBorder="1" applyAlignment="1">
      <alignment horizontal="right" wrapText="1"/>
    </xf>
    <xf numFmtId="4" fontId="2" fillId="0" borderId="15" xfId="15" applyNumberFormat="1" applyFont="1" applyFill="1" applyBorder="1" applyAlignment="1">
      <alignment horizontal="right" wrapText="1"/>
    </xf>
    <xf numFmtId="4" fontId="2" fillId="0" borderId="14" xfId="15" applyNumberFormat="1" applyFont="1" applyFill="1" applyBorder="1" applyAlignment="1">
      <alignment horizontal="right" wrapText="1"/>
    </xf>
    <xf numFmtId="4" fontId="2" fillId="4" borderId="14" xfId="15" applyNumberFormat="1" applyFont="1" applyFill="1" applyBorder="1" applyAlignment="1">
      <alignment horizontal="right" wrapText="1"/>
    </xf>
    <xf numFmtId="4" fontId="1" fillId="4" borderId="15" xfId="15" applyNumberFormat="1" applyFont="1" applyFill="1" applyBorder="1" applyAlignment="1">
      <alignment horizontal="right" wrapText="1"/>
    </xf>
    <xf numFmtId="4" fontId="2" fillId="4" borderId="16" xfId="15" applyNumberFormat="1" applyFont="1" applyFill="1" applyBorder="1" applyAlignment="1">
      <alignment horizontal="right" wrapText="1"/>
    </xf>
    <xf numFmtId="4" fontId="2" fillId="4" borderId="6" xfId="15" applyNumberFormat="1" applyFont="1" applyFill="1" applyBorder="1" applyAlignment="1">
      <alignment horizontal="right" wrapText="1"/>
    </xf>
    <xf numFmtId="4" fontId="1" fillId="4" borderId="4" xfId="15" applyNumberFormat="1" applyFont="1" applyFill="1" applyBorder="1" applyAlignment="1">
      <alignment horizontal="right" wrapText="1"/>
    </xf>
    <xf numFmtId="4" fontId="1" fillId="0" borderId="3" xfId="15" applyNumberFormat="1" applyFont="1" applyFill="1" applyBorder="1" applyAlignment="1">
      <alignment horizontal="right" wrapText="1"/>
    </xf>
    <xf numFmtId="4" fontId="2" fillId="4" borderId="3" xfId="15" applyNumberFormat="1" applyFont="1" applyFill="1" applyBorder="1" applyAlignment="1">
      <alignment horizontal="right" wrapText="1"/>
    </xf>
    <xf numFmtId="4" fontId="2" fillId="0" borderId="16" xfId="15" applyNumberFormat="1" applyFont="1" applyFill="1" applyBorder="1" applyAlignment="1">
      <alignment horizontal="right" wrapText="1"/>
    </xf>
    <xf numFmtId="4" fontId="32" fillId="0" borderId="92" xfId="0" applyNumberFormat="1" applyFont="1" applyBorder="1" applyAlignment="1">
      <alignment horizontal="right" wrapText="1"/>
    </xf>
    <xf numFmtId="4" fontId="35" fillId="0" borderId="80" xfId="0" applyNumberFormat="1" applyFont="1" applyBorder="1" applyAlignment="1">
      <alignment horizontal="right" wrapText="1"/>
    </xf>
    <xf numFmtId="4" fontId="35" fillId="0" borderId="1" xfId="0" applyNumberFormat="1" applyFont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4" fontId="2" fillId="0" borderId="6" xfId="15" applyNumberFormat="1" applyFont="1" applyFill="1" applyBorder="1" applyAlignment="1">
      <alignment horizontal="right" wrapText="1"/>
    </xf>
    <xf numFmtId="4" fontId="1" fillId="0" borderId="5" xfId="15" applyNumberFormat="1" applyFont="1" applyFill="1" applyBorder="1" applyAlignment="1">
      <alignment horizontal="right" wrapText="1"/>
    </xf>
    <xf numFmtId="4" fontId="1" fillId="0" borderId="4" xfId="15" applyNumberFormat="1" applyFont="1" applyFill="1" applyBorder="1" applyAlignment="1">
      <alignment horizontal="right" wrapText="1"/>
    </xf>
    <xf numFmtId="4" fontId="2" fillId="3" borderId="15" xfId="15" applyNumberFormat="1" applyFont="1" applyFill="1" applyBorder="1" applyAlignment="1">
      <alignment horizontal="right" wrapText="1"/>
    </xf>
    <xf numFmtId="4" fontId="2" fillId="3" borderId="14" xfId="15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73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right" wrapText="1"/>
    </xf>
    <xf numFmtId="0" fontId="1" fillId="0" borderId="73" xfId="0" applyFont="1" applyFill="1" applyBorder="1" applyAlignment="1">
      <alignment wrapText="1"/>
    </xf>
    <xf numFmtId="39" fontId="1" fillId="0" borderId="73" xfId="15" applyNumberFormat="1" applyFont="1" applyFill="1" applyBorder="1" applyAlignment="1">
      <alignment horizontal="right" wrapText="1"/>
    </xf>
    <xf numFmtId="4" fontId="2" fillId="0" borderId="73" xfId="15" applyNumberFormat="1" applyFont="1" applyFill="1" applyBorder="1" applyAlignment="1">
      <alignment horizontal="right" wrapText="1"/>
    </xf>
    <xf numFmtId="199" fontId="1" fillId="0" borderId="73" xfId="15" applyNumberFormat="1" applyFont="1" applyFill="1" applyBorder="1" applyAlignment="1">
      <alignment horizontal="right" wrapText="1"/>
    </xf>
    <xf numFmtId="3" fontId="1" fillId="0" borderId="6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63" xfId="0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0" fontId="2" fillId="0" borderId="66" xfId="0" applyFont="1" applyBorder="1" applyAlignment="1">
      <alignment vertical="top" wrapText="1"/>
    </xf>
    <xf numFmtId="4" fontId="1" fillId="0" borderId="93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31" fillId="0" borderId="79" xfId="0" applyFont="1" applyBorder="1" applyAlignment="1">
      <alignment horizontal="center"/>
    </xf>
    <xf numFmtId="49" fontId="31" fillId="0" borderId="80" xfId="0" applyNumberFormat="1" applyFont="1" applyBorder="1" applyAlignment="1">
      <alignment horizontal="left" wrapText="1"/>
    </xf>
    <xf numFmtId="39" fontId="31" fillId="0" borderId="80" xfId="0" applyNumberFormat="1" applyFont="1" applyBorder="1" applyAlignment="1">
      <alignment horizontal="right" wrapText="1"/>
    </xf>
    <xf numFmtId="2" fontId="31" fillId="0" borderId="80" xfId="0" applyNumberFormat="1" applyFont="1" applyBorder="1" applyAlignment="1">
      <alignment horizontal="right" wrapText="1"/>
    </xf>
    <xf numFmtId="4" fontId="31" fillId="0" borderId="80" xfId="0" applyNumberFormat="1" applyFont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9" fontId="2" fillId="0" borderId="1" xfId="15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199" fontId="2" fillId="0" borderId="5" xfId="15" applyNumberFormat="1" applyFont="1" applyFill="1" applyBorder="1" applyAlignment="1">
      <alignment horizontal="right"/>
    </xf>
    <xf numFmtId="199" fontId="2" fillId="0" borderId="15" xfId="15" applyNumberFormat="1" applyFont="1" applyFill="1" applyBorder="1" applyAlignment="1">
      <alignment horizontal="right"/>
    </xf>
    <xf numFmtId="0" fontId="1" fillId="0" borderId="94" xfId="0" applyFont="1" applyFill="1" applyBorder="1" applyAlignment="1">
      <alignment horizontal="center" vertical="top" wrapText="1"/>
    </xf>
    <xf numFmtId="0" fontId="1" fillId="0" borderId="95" xfId="0" applyFont="1" applyFill="1" applyBorder="1" applyAlignment="1">
      <alignment horizontal="center" vertical="top" wrapText="1"/>
    </xf>
    <xf numFmtId="49" fontId="1" fillId="0" borderId="96" xfId="0" applyNumberFormat="1" applyFont="1" applyFill="1" applyBorder="1" applyAlignment="1">
      <alignment horizontal="center" wrapText="1"/>
    </xf>
    <xf numFmtId="0" fontId="2" fillId="0" borderId="96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wrapText="1"/>
    </xf>
    <xf numFmtId="39" fontId="2" fillId="4" borderId="70" xfId="15" applyNumberFormat="1" applyFont="1" applyFill="1" applyBorder="1" applyAlignment="1">
      <alignment horizontal="right" wrapText="1"/>
    </xf>
    <xf numFmtId="4" fontId="1" fillId="0" borderId="70" xfId="15" applyNumberFormat="1" applyFont="1" applyFill="1" applyBorder="1" applyAlignment="1">
      <alignment horizontal="right" wrapText="1"/>
    </xf>
    <xf numFmtId="199" fontId="2" fillId="0" borderId="70" xfId="15" applyNumberFormat="1" applyFont="1" applyFill="1" applyBorder="1" applyAlignment="1">
      <alignment horizontal="right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wrapText="1"/>
    </xf>
    <xf numFmtId="0" fontId="1" fillId="0" borderId="4" xfId="0" applyFont="1" applyFill="1" applyBorder="1" applyAlignment="1" quotePrefix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4" fontId="1" fillId="4" borderId="6" xfId="15" applyNumberFormat="1" applyFont="1" applyFill="1" applyBorder="1" applyAlignment="1">
      <alignment horizontal="right" wrapText="1"/>
    </xf>
    <xf numFmtId="199" fontId="2" fillId="4" borderId="6" xfId="15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 wrapText="1" indent="2"/>
    </xf>
    <xf numFmtId="0" fontId="1" fillId="0" borderId="97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4" xfId="0" applyFont="1" applyBorder="1" applyAlignment="1">
      <alignment wrapText="1"/>
    </xf>
    <xf numFmtId="39" fontId="2" fillId="7" borderId="1" xfId="15" applyNumberFormat="1" applyFont="1" applyFill="1" applyBorder="1" applyAlignment="1">
      <alignment horizontal="right" wrapText="1"/>
    </xf>
    <xf numFmtId="4" fontId="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8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9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82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94" xfId="0" applyNumberFormat="1" applyFont="1" applyBorder="1" applyAlignment="1">
      <alignment/>
    </xf>
    <xf numFmtId="4" fontId="1" fillId="0" borderId="9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84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0" xfId="0" applyNumberFormat="1" applyFont="1" applyBorder="1" applyAlignment="1">
      <alignment/>
    </xf>
    <xf numFmtId="4" fontId="2" fillId="3" borderId="4" xfId="0" applyNumberFormat="1" applyFont="1" applyFill="1" applyBorder="1" applyAlignment="1">
      <alignment/>
    </xf>
    <xf numFmtId="4" fontId="2" fillId="3" borderId="84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32" xfId="15" applyNumberFormat="1" applyFont="1" applyFill="1" applyBorder="1" applyAlignment="1">
      <alignment/>
    </xf>
    <xf numFmtId="4" fontId="2" fillId="0" borderId="83" xfId="15" applyNumberFormat="1" applyFont="1" applyFill="1" applyBorder="1" applyAlignment="1">
      <alignment/>
    </xf>
    <xf numFmtId="4" fontId="1" fillId="0" borderId="85" xfId="15" applyNumberFormat="1" applyFont="1" applyFill="1" applyBorder="1" applyAlignment="1">
      <alignment/>
    </xf>
    <xf numFmtId="4" fontId="2" fillId="0" borderId="83" xfId="0" applyNumberFormat="1" applyFont="1" applyFill="1" applyBorder="1" applyAlignment="1">
      <alignment vertical="justify" wrapText="1"/>
    </xf>
    <xf numFmtId="4" fontId="1" fillId="0" borderId="64" xfId="15" applyNumberFormat="1" applyFont="1" applyFill="1" applyBorder="1" applyAlignment="1">
      <alignment/>
    </xf>
    <xf numFmtId="4" fontId="1" fillId="0" borderId="73" xfId="15" applyNumberFormat="1" applyFont="1" applyFill="1" applyBorder="1" applyAlignment="1">
      <alignment/>
    </xf>
    <xf numFmtId="4" fontId="1" fillId="0" borderId="74" xfId="15" applyNumberFormat="1" applyFont="1" applyFill="1" applyBorder="1" applyAlignment="1">
      <alignment/>
    </xf>
    <xf numFmtId="4" fontId="1" fillId="0" borderId="71" xfId="15" applyNumberFormat="1" applyFont="1" applyFill="1" applyBorder="1" applyAlignment="1">
      <alignment/>
    </xf>
    <xf numFmtId="4" fontId="1" fillId="0" borderId="84" xfId="15" applyNumberFormat="1" applyFont="1" applyFill="1" applyBorder="1" applyAlignment="1">
      <alignment/>
    </xf>
    <xf numFmtId="4" fontId="2" fillId="0" borderId="4" xfId="15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39" fontId="1" fillId="0" borderId="1" xfId="15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4" fontId="2" fillId="0" borderId="84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31" fillId="0" borderId="0" xfId="0" applyFont="1" applyAlignment="1">
      <alignment horizontal="justify"/>
    </xf>
    <xf numFmtId="0" fontId="18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1" fillId="0" borderId="84" xfId="0" applyFont="1" applyBorder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01" xfId="0" applyFont="1" applyBorder="1" applyAlignment="1">
      <alignment horizontal="justify" vertical="top" wrapText="1"/>
    </xf>
    <xf numFmtId="0" fontId="1" fillId="0" borderId="59" xfId="0" applyFont="1" applyBorder="1" applyAlignment="1">
      <alignment horizontal="justify" vertical="top" wrapText="1"/>
    </xf>
    <xf numFmtId="0" fontId="1" fillId="0" borderId="102" xfId="0" applyFont="1" applyBorder="1" applyAlignment="1">
      <alignment horizontal="justify" vertical="top" wrapText="1"/>
    </xf>
    <xf numFmtId="0" fontId="1" fillId="0" borderId="80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99" fontId="1" fillId="0" borderId="3" xfId="15" applyNumberFormat="1" applyFont="1" applyFill="1" applyBorder="1" applyAlignment="1">
      <alignment horizontal="right" wrapText="1"/>
    </xf>
    <xf numFmtId="0" fontId="1" fillId="0" borderId="5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39" fontId="1" fillId="4" borderId="6" xfId="15" applyNumberFormat="1" applyFont="1" applyFill="1" applyBorder="1" applyAlignment="1">
      <alignment horizontal="right" wrapText="1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49" fontId="2" fillId="0" borderId="106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49" fontId="1" fillId="0" borderId="107" xfId="0" applyNumberFormat="1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7" xfId="0" applyBorder="1" applyAlignment="1">
      <alignment horizontal="left"/>
    </xf>
    <xf numFmtId="3" fontId="1" fillId="0" borderId="44" xfId="0" applyNumberFormat="1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108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6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" fillId="0" borderId="107" xfId="0" applyNumberFormat="1" applyFont="1" applyBorder="1" applyAlignment="1">
      <alignment horizontal="left" wrapText="1"/>
    </xf>
    <xf numFmtId="49" fontId="1" fillId="0" borderId="5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2" fillId="2" borderId="109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2" borderId="11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3" fillId="4" borderId="2" xfId="0" applyFont="1" applyFill="1" applyBorder="1" applyAlignment="1">
      <alignment horizontal="center" wrapText="1"/>
    </xf>
    <xf numFmtId="0" fontId="33" fillId="4" borderId="3" xfId="0" applyFont="1" applyFill="1" applyBorder="1" applyAlignment="1">
      <alignment horizontal="center" wrapText="1"/>
    </xf>
    <xf numFmtId="0" fontId="33" fillId="4" borderId="4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7" fillId="2" borderId="113" xfId="0" applyFont="1" applyFill="1" applyBorder="1" applyAlignment="1">
      <alignment horizontal="center" vertical="center" wrapText="1"/>
    </xf>
    <xf numFmtId="0" fontId="27" fillId="2" borderId="114" xfId="0" applyFont="1" applyFill="1" applyBorder="1" applyAlignment="1">
      <alignment horizontal="center" vertical="center" wrapText="1"/>
    </xf>
    <xf numFmtId="0" fontId="27" fillId="2" borderId="115" xfId="0" applyFont="1" applyFill="1" applyBorder="1" applyAlignment="1">
      <alignment horizontal="center" vertical="center" wrapText="1"/>
    </xf>
    <xf numFmtId="0" fontId="27" fillId="2" borderId="116" xfId="0" applyFont="1" applyFill="1" applyBorder="1" applyAlignment="1">
      <alignment horizontal="center" vertical="center" wrapText="1"/>
    </xf>
    <xf numFmtId="0" fontId="27" fillId="2" borderId="117" xfId="0" applyFont="1" applyFill="1" applyBorder="1" applyAlignment="1">
      <alignment horizontal="center" vertical="top" wrapText="1"/>
    </xf>
    <xf numFmtId="0" fontId="27" fillId="2" borderId="118" xfId="0" applyFont="1" applyFill="1" applyBorder="1" applyAlignment="1">
      <alignment horizontal="center" vertical="top" wrapText="1"/>
    </xf>
    <xf numFmtId="0" fontId="27" fillId="2" borderId="11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464</xdr:row>
      <xdr:rowOff>0</xdr:rowOff>
    </xdr:from>
    <xdr:ext cx="76200" cy="200025"/>
    <xdr:sp>
      <xdr:nvSpPr>
        <xdr:cNvPr id="1" name="TextBox 213"/>
        <xdr:cNvSpPr txBox="1">
          <a:spLocks noChangeArrowheads="1"/>
        </xdr:cNvSpPr>
      </xdr:nvSpPr>
      <xdr:spPr>
        <a:xfrm>
          <a:off x="2095500" y="13865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471</xdr:row>
      <xdr:rowOff>171450</xdr:rowOff>
    </xdr:from>
    <xdr:ext cx="76200" cy="200025"/>
    <xdr:sp>
      <xdr:nvSpPr>
        <xdr:cNvPr id="2" name="TextBox 214"/>
        <xdr:cNvSpPr txBox="1">
          <a:spLocks noChangeArrowheads="1"/>
        </xdr:cNvSpPr>
      </xdr:nvSpPr>
      <xdr:spPr>
        <a:xfrm>
          <a:off x="50006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478</xdr:row>
      <xdr:rowOff>0</xdr:rowOff>
    </xdr:from>
    <xdr:ext cx="76200" cy="200025"/>
    <xdr:sp>
      <xdr:nvSpPr>
        <xdr:cNvPr id="3" name="TextBox 215"/>
        <xdr:cNvSpPr txBox="1">
          <a:spLocks noChangeArrowheads="1"/>
        </xdr:cNvSpPr>
      </xdr:nvSpPr>
      <xdr:spPr>
        <a:xfrm>
          <a:off x="7505700" y="14324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464</xdr:row>
      <xdr:rowOff>0</xdr:rowOff>
    </xdr:from>
    <xdr:ext cx="76200" cy="200025"/>
    <xdr:sp>
      <xdr:nvSpPr>
        <xdr:cNvPr id="4" name="TextBox 216"/>
        <xdr:cNvSpPr txBox="1">
          <a:spLocks noChangeArrowheads="1"/>
        </xdr:cNvSpPr>
      </xdr:nvSpPr>
      <xdr:spPr>
        <a:xfrm>
          <a:off x="2171700" y="13865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464</xdr:row>
      <xdr:rowOff>0</xdr:rowOff>
    </xdr:from>
    <xdr:ext cx="76200" cy="200025"/>
    <xdr:sp>
      <xdr:nvSpPr>
        <xdr:cNvPr id="5" name="TextBox 217"/>
        <xdr:cNvSpPr txBox="1">
          <a:spLocks noChangeArrowheads="1"/>
        </xdr:cNvSpPr>
      </xdr:nvSpPr>
      <xdr:spPr>
        <a:xfrm>
          <a:off x="1905000" y="13865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464</xdr:row>
      <xdr:rowOff>0</xdr:rowOff>
    </xdr:from>
    <xdr:ext cx="76200" cy="200025"/>
    <xdr:sp>
      <xdr:nvSpPr>
        <xdr:cNvPr id="6" name="TextBox 218"/>
        <xdr:cNvSpPr txBox="1">
          <a:spLocks noChangeArrowheads="1"/>
        </xdr:cNvSpPr>
      </xdr:nvSpPr>
      <xdr:spPr>
        <a:xfrm>
          <a:off x="2095500" y="13865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464</xdr:row>
      <xdr:rowOff>0</xdr:rowOff>
    </xdr:from>
    <xdr:ext cx="76200" cy="200025"/>
    <xdr:sp>
      <xdr:nvSpPr>
        <xdr:cNvPr id="7" name="TextBox 219"/>
        <xdr:cNvSpPr txBox="1">
          <a:spLocks noChangeArrowheads="1"/>
        </xdr:cNvSpPr>
      </xdr:nvSpPr>
      <xdr:spPr>
        <a:xfrm>
          <a:off x="2543175" y="13865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471</xdr:row>
      <xdr:rowOff>171450</xdr:rowOff>
    </xdr:from>
    <xdr:ext cx="76200" cy="200025"/>
    <xdr:sp>
      <xdr:nvSpPr>
        <xdr:cNvPr id="8" name="TextBox 300"/>
        <xdr:cNvSpPr txBox="1">
          <a:spLocks noChangeArrowheads="1"/>
        </xdr:cNvSpPr>
      </xdr:nvSpPr>
      <xdr:spPr>
        <a:xfrm>
          <a:off x="50006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471</xdr:row>
      <xdr:rowOff>171450</xdr:rowOff>
    </xdr:from>
    <xdr:ext cx="76200" cy="200025"/>
    <xdr:sp>
      <xdr:nvSpPr>
        <xdr:cNvPr id="9" name="TextBox 301"/>
        <xdr:cNvSpPr txBox="1">
          <a:spLocks noChangeArrowheads="1"/>
        </xdr:cNvSpPr>
      </xdr:nvSpPr>
      <xdr:spPr>
        <a:xfrm>
          <a:off x="50006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471</xdr:row>
      <xdr:rowOff>171450</xdr:rowOff>
    </xdr:from>
    <xdr:ext cx="76200" cy="200025"/>
    <xdr:sp>
      <xdr:nvSpPr>
        <xdr:cNvPr id="10" name="TextBox 306"/>
        <xdr:cNvSpPr txBox="1">
          <a:spLocks noChangeArrowheads="1"/>
        </xdr:cNvSpPr>
      </xdr:nvSpPr>
      <xdr:spPr>
        <a:xfrm>
          <a:off x="50006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471</xdr:row>
      <xdr:rowOff>171450</xdr:rowOff>
    </xdr:from>
    <xdr:ext cx="76200" cy="200025"/>
    <xdr:sp>
      <xdr:nvSpPr>
        <xdr:cNvPr id="11" name="TextBox 307"/>
        <xdr:cNvSpPr txBox="1">
          <a:spLocks noChangeArrowheads="1"/>
        </xdr:cNvSpPr>
      </xdr:nvSpPr>
      <xdr:spPr>
        <a:xfrm>
          <a:off x="50006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471</xdr:row>
      <xdr:rowOff>171450</xdr:rowOff>
    </xdr:from>
    <xdr:ext cx="76200" cy="200025"/>
    <xdr:sp>
      <xdr:nvSpPr>
        <xdr:cNvPr id="12" name="TextBox 308"/>
        <xdr:cNvSpPr txBox="1">
          <a:spLocks noChangeArrowheads="1"/>
        </xdr:cNvSpPr>
      </xdr:nvSpPr>
      <xdr:spPr>
        <a:xfrm>
          <a:off x="500062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471</xdr:row>
      <xdr:rowOff>171450</xdr:rowOff>
    </xdr:from>
    <xdr:ext cx="76200" cy="200025"/>
    <xdr:sp>
      <xdr:nvSpPr>
        <xdr:cNvPr id="13" name="TextBox 312"/>
        <xdr:cNvSpPr txBox="1">
          <a:spLocks noChangeArrowheads="1"/>
        </xdr:cNvSpPr>
      </xdr:nvSpPr>
      <xdr:spPr>
        <a:xfrm>
          <a:off x="63627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471</xdr:row>
      <xdr:rowOff>171450</xdr:rowOff>
    </xdr:from>
    <xdr:ext cx="76200" cy="200025"/>
    <xdr:sp>
      <xdr:nvSpPr>
        <xdr:cNvPr id="14" name="TextBox 313"/>
        <xdr:cNvSpPr txBox="1">
          <a:spLocks noChangeArrowheads="1"/>
        </xdr:cNvSpPr>
      </xdr:nvSpPr>
      <xdr:spPr>
        <a:xfrm>
          <a:off x="63627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471</xdr:row>
      <xdr:rowOff>171450</xdr:rowOff>
    </xdr:from>
    <xdr:ext cx="76200" cy="200025"/>
    <xdr:sp>
      <xdr:nvSpPr>
        <xdr:cNvPr id="15" name="TextBox 314"/>
        <xdr:cNvSpPr txBox="1">
          <a:spLocks noChangeArrowheads="1"/>
        </xdr:cNvSpPr>
      </xdr:nvSpPr>
      <xdr:spPr>
        <a:xfrm>
          <a:off x="63627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471</xdr:row>
      <xdr:rowOff>171450</xdr:rowOff>
    </xdr:from>
    <xdr:ext cx="76200" cy="200025"/>
    <xdr:sp>
      <xdr:nvSpPr>
        <xdr:cNvPr id="16" name="TextBox 315"/>
        <xdr:cNvSpPr txBox="1">
          <a:spLocks noChangeArrowheads="1"/>
        </xdr:cNvSpPr>
      </xdr:nvSpPr>
      <xdr:spPr>
        <a:xfrm>
          <a:off x="63627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471</xdr:row>
      <xdr:rowOff>171450</xdr:rowOff>
    </xdr:from>
    <xdr:ext cx="76200" cy="200025"/>
    <xdr:sp>
      <xdr:nvSpPr>
        <xdr:cNvPr id="17" name="TextBox 316"/>
        <xdr:cNvSpPr txBox="1">
          <a:spLocks noChangeArrowheads="1"/>
        </xdr:cNvSpPr>
      </xdr:nvSpPr>
      <xdr:spPr>
        <a:xfrm>
          <a:off x="63627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471</xdr:row>
      <xdr:rowOff>171450</xdr:rowOff>
    </xdr:from>
    <xdr:ext cx="76200" cy="200025"/>
    <xdr:sp>
      <xdr:nvSpPr>
        <xdr:cNvPr id="18" name="TextBox 317"/>
        <xdr:cNvSpPr txBox="1">
          <a:spLocks noChangeArrowheads="1"/>
        </xdr:cNvSpPr>
      </xdr:nvSpPr>
      <xdr:spPr>
        <a:xfrm>
          <a:off x="63627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471</xdr:row>
      <xdr:rowOff>171450</xdr:rowOff>
    </xdr:from>
    <xdr:ext cx="76200" cy="200025"/>
    <xdr:sp>
      <xdr:nvSpPr>
        <xdr:cNvPr id="19" name="TextBox 318"/>
        <xdr:cNvSpPr txBox="1">
          <a:spLocks noChangeArrowheads="1"/>
        </xdr:cNvSpPr>
      </xdr:nvSpPr>
      <xdr:spPr>
        <a:xfrm>
          <a:off x="73152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471</xdr:row>
      <xdr:rowOff>171450</xdr:rowOff>
    </xdr:from>
    <xdr:ext cx="76200" cy="200025"/>
    <xdr:sp>
      <xdr:nvSpPr>
        <xdr:cNvPr id="20" name="TextBox 319"/>
        <xdr:cNvSpPr txBox="1">
          <a:spLocks noChangeArrowheads="1"/>
        </xdr:cNvSpPr>
      </xdr:nvSpPr>
      <xdr:spPr>
        <a:xfrm>
          <a:off x="73152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471</xdr:row>
      <xdr:rowOff>171450</xdr:rowOff>
    </xdr:from>
    <xdr:ext cx="76200" cy="200025"/>
    <xdr:sp>
      <xdr:nvSpPr>
        <xdr:cNvPr id="21" name="TextBox 320"/>
        <xdr:cNvSpPr txBox="1">
          <a:spLocks noChangeArrowheads="1"/>
        </xdr:cNvSpPr>
      </xdr:nvSpPr>
      <xdr:spPr>
        <a:xfrm>
          <a:off x="73152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471</xdr:row>
      <xdr:rowOff>171450</xdr:rowOff>
    </xdr:from>
    <xdr:ext cx="76200" cy="200025"/>
    <xdr:sp>
      <xdr:nvSpPr>
        <xdr:cNvPr id="22" name="TextBox 321"/>
        <xdr:cNvSpPr txBox="1">
          <a:spLocks noChangeArrowheads="1"/>
        </xdr:cNvSpPr>
      </xdr:nvSpPr>
      <xdr:spPr>
        <a:xfrm>
          <a:off x="73152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471</xdr:row>
      <xdr:rowOff>171450</xdr:rowOff>
    </xdr:from>
    <xdr:ext cx="76200" cy="200025"/>
    <xdr:sp>
      <xdr:nvSpPr>
        <xdr:cNvPr id="23" name="TextBox 322"/>
        <xdr:cNvSpPr txBox="1">
          <a:spLocks noChangeArrowheads="1"/>
        </xdr:cNvSpPr>
      </xdr:nvSpPr>
      <xdr:spPr>
        <a:xfrm>
          <a:off x="73152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471</xdr:row>
      <xdr:rowOff>171450</xdr:rowOff>
    </xdr:from>
    <xdr:ext cx="76200" cy="200025"/>
    <xdr:sp>
      <xdr:nvSpPr>
        <xdr:cNvPr id="24" name="TextBox 323"/>
        <xdr:cNvSpPr txBox="1">
          <a:spLocks noChangeArrowheads="1"/>
        </xdr:cNvSpPr>
      </xdr:nvSpPr>
      <xdr:spPr>
        <a:xfrm>
          <a:off x="7315200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419</xdr:row>
      <xdr:rowOff>0</xdr:rowOff>
    </xdr:from>
    <xdr:ext cx="76200" cy="200025"/>
    <xdr:sp>
      <xdr:nvSpPr>
        <xdr:cNvPr id="25" name="TextBox 324"/>
        <xdr:cNvSpPr txBox="1">
          <a:spLocks noChangeArrowheads="1"/>
        </xdr:cNvSpPr>
      </xdr:nvSpPr>
      <xdr:spPr>
        <a:xfrm>
          <a:off x="8334375" y="12246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26" name="TextBox 325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27" name="TextBox 326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28" name="TextBox 327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29" name="TextBox 328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0" name="TextBox 329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1" name="TextBox 330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419</xdr:row>
      <xdr:rowOff>0</xdr:rowOff>
    </xdr:from>
    <xdr:ext cx="76200" cy="200025"/>
    <xdr:sp>
      <xdr:nvSpPr>
        <xdr:cNvPr id="32" name="TextBox 331"/>
        <xdr:cNvSpPr txBox="1">
          <a:spLocks noChangeArrowheads="1"/>
        </xdr:cNvSpPr>
      </xdr:nvSpPr>
      <xdr:spPr>
        <a:xfrm>
          <a:off x="8334375" y="12246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3" name="TextBox 332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4" name="TextBox 333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5" name="TextBox 334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6" name="TextBox 335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7" name="TextBox 336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417</xdr:row>
      <xdr:rowOff>171450</xdr:rowOff>
    </xdr:from>
    <xdr:ext cx="76200" cy="304800"/>
    <xdr:sp>
      <xdr:nvSpPr>
        <xdr:cNvPr id="38" name="TextBox 337"/>
        <xdr:cNvSpPr txBox="1">
          <a:spLocks noChangeArrowheads="1"/>
        </xdr:cNvSpPr>
      </xdr:nvSpPr>
      <xdr:spPr>
        <a:xfrm>
          <a:off x="8334375" y="121624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39" name="TextBox 356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478</xdr:row>
      <xdr:rowOff>0</xdr:rowOff>
    </xdr:from>
    <xdr:ext cx="76200" cy="200025"/>
    <xdr:sp>
      <xdr:nvSpPr>
        <xdr:cNvPr id="40" name="TextBox 357"/>
        <xdr:cNvSpPr txBox="1">
          <a:spLocks noChangeArrowheads="1"/>
        </xdr:cNvSpPr>
      </xdr:nvSpPr>
      <xdr:spPr>
        <a:xfrm>
          <a:off x="8334375" y="14324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1" name="TextBox 358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2" name="TextBox 359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3" name="TextBox 360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4" name="TextBox 361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5" name="TextBox 362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6" name="TextBox 363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7" name="TextBox 364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8" name="TextBox 365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49" name="TextBox 366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0" name="TextBox 367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1" name="TextBox 368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2" name="TextBox 369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3" name="TextBox 370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4" name="TextBox 371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5" name="TextBox 372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6" name="TextBox 373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471</xdr:row>
      <xdr:rowOff>171450</xdr:rowOff>
    </xdr:from>
    <xdr:ext cx="76200" cy="200025"/>
    <xdr:sp>
      <xdr:nvSpPr>
        <xdr:cNvPr id="57" name="TextBox 374"/>
        <xdr:cNvSpPr txBox="1">
          <a:spLocks noChangeArrowheads="1"/>
        </xdr:cNvSpPr>
      </xdr:nvSpPr>
      <xdr:spPr>
        <a:xfrm>
          <a:off x="8334375" y="14097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477</xdr:row>
      <xdr:rowOff>0</xdr:rowOff>
    </xdr:from>
    <xdr:ext cx="76200" cy="200025"/>
    <xdr:sp>
      <xdr:nvSpPr>
        <xdr:cNvPr id="58" name="TextBox 393"/>
        <xdr:cNvSpPr txBox="1">
          <a:spLocks noChangeArrowheads="1"/>
        </xdr:cNvSpPr>
      </xdr:nvSpPr>
      <xdr:spPr>
        <a:xfrm>
          <a:off x="2095500" y="14284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483</xdr:row>
      <xdr:rowOff>171450</xdr:rowOff>
    </xdr:from>
    <xdr:ext cx="76200" cy="200025"/>
    <xdr:sp>
      <xdr:nvSpPr>
        <xdr:cNvPr id="59" name="TextBox 394"/>
        <xdr:cNvSpPr txBox="1">
          <a:spLocks noChangeArrowheads="1"/>
        </xdr:cNvSpPr>
      </xdr:nvSpPr>
      <xdr:spPr>
        <a:xfrm>
          <a:off x="5000625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477</xdr:row>
      <xdr:rowOff>0</xdr:rowOff>
    </xdr:from>
    <xdr:ext cx="76200" cy="200025"/>
    <xdr:sp>
      <xdr:nvSpPr>
        <xdr:cNvPr id="60" name="TextBox 395"/>
        <xdr:cNvSpPr txBox="1">
          <a:spLocks noChangeArrowheads="1"/>
        </xdr:cNvSpPr>
      </xdr:nvSpPr>
      <xdr:spPr>
        <a:xfrm>
          <a:off x="2171700" y="14284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477</xdr:row>
      <xdr:rowOff>0</xdr:rowOff>
    </xdr:from>
    <xdr:ext cx="76200" cy="200025"/>
    <xdr:sp>
      <xdr:nvSpPr>
        <xdr:cNvPr id="61" name="TextBox 396"/>
        <xdr:cNvSpPr txBox="1">
          <a:spLocks noChangeArrowheads="1"/>
        </xdr:cNvSpPr>
      </xdr:nvSpPr>
      <xdr:spPr>
        <a:xfrm>
          <a:off x="1905000" y="14284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477</xdr:row>
      <xdr:rowOff>0</xdr:rowOff>
    </xdr:from>
    <xdr:ext cx="76200" cy="200025"/>
    <xdr:sp>
      <xdr:nvSpPr>
        <xdr:cNvPr id="62" name="TextBox 397"/>
        <xdr:cNvSpPr txBox="1">
          <a:spLocks noChangeArrowheads="1"/>
        </xdr:cNvSpPr>
      </xdr:nvSpPr>
      <xdr:spPr>
        <a:xfrm>
          <a:off x="2095500" y="14284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477</xdr:row>
      <xdr:rowOff>0</xdr:rowOff>
    </xdr:from>
    <xdr:ext cx="76200" cy="200025"/>
    <xdr:sp>
      <xdr:nvSpPr>
        <xdr:cNvPr id="63" name="TextBox 398"/>
        <xdr:cNvSpPr txBox="1">
          <a:spLocks noChangeArrowheads="1"/>
        </xdr:cNvSpPr>
      </xdr:nvSpPr>
      <xdr:spPr>
        <a:xfrm>
          <a:off x="2543175" y="14284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483</xdr:row>
      <xdr:rowOff>171450</xdr:rowOff>
    </xdr:from>
    <xdr:ext cx="76200" cy="200025"/>
    <xdr:sp>
      <xdr:nvSpPr>
        <xdr:cNvPr id="64" name="TextBox 399"/>
        <xdr:cNvSpPr txBox="1">
          <a:spLocks noChangeArrowheads="1"/>
        </xdr:cNvSpPr>
      </xdr:nvSpPr>
      <xdr:spPr>
        <a:xfrm>
          <a:off x="5000625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483</xdr:row>
      <xdr:rowOff>171450</xdr:rowOff>
    </xdr:from>
    <xdr:ext cx="76200" cy="200025"/>
    <xdr:sp>
      <xdr:nvSpPr>
        <xdr:cNvPr id="65" name="TextBox 400"/>
        <xdr:cNvSpPr txBox="1">
          <a:spLocks noChangeArrowheads="1"/>
        </xdr:cNvSpPr>
      </xdr:nvSpPr>
      <xdr:spPr>
        <a:xfrm>
          <a:off x="5000625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483</xdr:row>
      <xdr:rowOff>171450</xdr:rowOff>
    </xdr:from>
    <xdr:ext cx="76200" cy="200025"/>
    <xdr:sp>
      <xdr:nvSpPr>
        <xdr:cNvPr id="66" name="TextBox 401"/>
        <xdr:cNvSpPr txBox="1">
          <a:spLocks noChangeArrowheads="1"/>
        </xdr:cNvSpPr>
      </xdr:nvSpPr>
      <xdr:spPr>
        <a:xfrm>
          <a:off x="5000625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483</xdr:row>
      <xdr:rowOff>171450</xdr:rowOff>
    </xdr:from>
    <xdr:ext cx="76200" cy="200025"/>
    <xdr:sp>
      <xdr:nvSpPr>
        <xdr:cNvPr id="67" name="TextBox 402"/>
        <xdr:cNvSpPr txBox="1">
          <a:spLocks noChangeArrowheads="1"/>
        </xdr:cNvSpPr>
      </xdr:nvSpPr>
      <xdr:spPr>
        <a:xfrm>
          <a:off x="5000625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483</xdr:row>
      <xdr:rowOff>171450</xdr:rowOff>
    </xdr:from>
    <xdr:ext cx="76200" cy="200025"/>
    <xdr:sp>
      <xdr:nvSpPr>
        <xdr:cNvPr id="68" name="TextBox 403"/>
        <xdr:cNvSpPr txBox="1">
          <a:spLocks noChangeArrowheads="1"/>
        </xdr:cNvSpPr>
      </xdr:nvSpPr>
      <xdr:spPr>
        <a:xfrm>
          <a:off x="5000625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483</xdr:row>
      <xdr:rowOff>171450</xdr:rowOff>
    </xdr:from>
    <xdr:ext cx="76200" cy="200025"/>
    <xdr:sp>
      <xdr:nvSpPr>
        <xdr:cNvPr id="69" name="TextBox 404"/>
        <xdr:cNvSpPr txBox="1">
          <a:spLocks noChangeArrowheads="1"/>
        </xdr:cNvSpPr>
      </xdr:nvSpPr>
      <xdr:spPr>
        <a:xfrm>
          <a:off x="63627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483</xdr:row>
      <xdr:rowOff>171450</xdr:rowOff>
    </xdr:from>
    <xdr:ext cx="76200" cy="200025"/>
    <xdr:sp>
      <xdr:nvSpPr>
        <xdr:cNvPr id="70" name="TextBox 405"/>
        <xdr:cNvSpPr txBox="1">
          <a:spLocks noChangeArrowheads="1"/>
        </xdr:cNvSpPr>
      </xdr:nvSpPr>
      <xdr:spPr>
        <a:xfrm>
          <a:off x="63627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483</xdr:row>
      <xdr:rowOff>171450</xdr:rowOff>
    </xdr:from>
    <xdr:ext cx="76200" cy="200025"/>
    <xdr:sp>
      <xdr:nvSpPr>
        <xdr:cNvPr id="71" name="TextBox 406"/>
        <xdr:cNvSpPr txBox="1">
          <a:spLocks noChangeArrowheads="1"/>
        </xdr:cNvSpPr>
      </xdr:nvSpPr>
      <xdr:spPr>
        <a:xfrm>
          <a:off x="63627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483</xdr:row>
      <xdr:rowOff>171450</xdr:rowOff>
    </xdr:from>
    <xdr:ext cx="76200" cy="200025"/>
    <xdr:sp>
      <xdr:nvSpPr>
        <xdr:cNvPr id="72" name="TextBox 407"/>
        <xdr:cNvSpPr txBox="1">
          <a:spLocks noChangeArrowheads="1"/>
        </xdr:cNvSpPr>
      </xdr:nvSpPr>
      <xdr:spPr>
        <a:xfrm>
          <a:off x="63627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483</xdr:row>
      <xdr:rowOff>171450</xdr:rowOff>
    </xdr:from>
    <xdr:ext cx="76200" cy="200025"/>
    <xdr:sp>
      <xdr:nvSpPr>
        <xdr:cNvPr id="73" name="TextBox 408"/>
        <xdr:cNvSpPr txBox="1">
          <a:spLocks noChangeArrowheads="1"/>
        </xdr:cNvSpPr>
      </xdr:nvSpPr>
      <xdr:spPr>
        <a:xfrm>
          <a:off x="63627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483</xdr:row>
      <xdr:rowOff>171450</xdr:rowOff>
    </xdr:from>
    <xdr:ext cx="76200" cy="200025"/>
    <xdr:sp>
      <xdr:nvSpPr>
        <xdr:cNvPr id="74" name="TextBox 409"/>
        <xdr:cNvSpPr txBox="1">
          <a:spLocks noChangeArrowheads="1"/>
        </xdr:cNvSpPr>
      </xdr:nvSpPr>
      <xdr:spPr>
        <a:xfrm>
          <a:off x="63627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483</xdr:row>
      <xdr:rowOff>171450</xdr:rowOff>
    </xdr:from>
    <xdr:ext cx="76200" cy="200025"/>
    <xdr:sp>
      <xdr:nvSpPr>
        <xdr:cNvPr id="75" name="TextBox 410"/>
        <xdr:cNvSpPr txBox="1">
          <a:spLocks noChangeArrowheads="1"/>
        </xdr:cNvSpPr>
      </xdr:nvSpPr>
      <xdr:spPr>
        <a:xfrm>
          <a:off x="73152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483</xdr:row>
      <xdr:rowOff>171450</xdr:rowOff>
    </xdr:from>
    <xdr:ext cx="76200" cy="200025"/>
    <xdr:sp>
      <xdr:nvSpPr>
        <xdr:cNvPr id="76" name="TextBox 411"/>
        <xdr:cNvSpPr txBox="1">
          <a:spLocks noChangeArrowheads="1"/>
        </xdr:cNvSpPr>
      </xdr:nvSpPr>
      <xdr:spPr>
        <a:xfrm>
          <a:off x="73152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483</xdr:row>
      <xdr:rowOff>171450</xdr:rowOff>
    </xdr:from>
    <xdr:ext cx="76200" cy="200025"/>
    <xdr:sp>
      <xdr:nvSpPr>
        <xdr:cNvPr id="77" name="TextBox 412"/>
        <xdr:cNvSpPr txBox="1">
          <a:spLocks noChangeArrowheads="1"/>
        </xdr:cNvSpPr>
      </xdr:nvSpPr>
      <xdr:spPr>
        <a:xfrm>
          <a:off x="73152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483</xdr:row>
      <xdr:rowOff>171450</xdr:rowOff>
    </xdr:from>
    <xdr:ext cx="76200" cy="200025"/>
    <xdr:sp>
      <xdr:nvSpPr>
        <xdr:cNvPr id="78" name="TextBox 413"/>
        <xdr:cNvSpPr txBox="1">
          <a:spLocks noChangeArrowheads="1"/>
        </xdr:cNvSpPr>
      </xdr:nvSpPr>
      <xdr:spPr>
        <a:xfrm>
          <a:off x="73152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483</xdr:row>
      <xdr:rowOff>171450</xdr:rowOff>
    </xdr:from>
    <xdr:ext cx="76200" cy="200025"/>
    <xdr:sp>
      <xdr:nvSpPr>
        <xdr:cNvPr id="79" name="TextBox 414"/>
        <xdr:cNvSpPr txBox="1">
          <a:spLocks noChangeArrowheads="1"/>
        </xdr:cNvSpPr>
      </xdr:nvSpPr>
      <xdr:spPr>
        <a:xfrm>
          <a:off x="73152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483</xdr:row>
      <xdr:rowOff>171450</xdr:rowOff>
    </xdr:from>
    <xdr:ext cx="76200" cy="200025"/>
    <xdr:sp>
      <xdr:nvSpPr>
        <xdr:cNvPr id="80" name="TextBox 415"/>
        <xdr:cNvSpPr txBox="1">
          <a:spLocks noChangeArrowheads="1"/>
        </xdr:cNvSpPr>
      </xdr:nvSpPr>
      <xdr:spPr>
        <a:xfrm>
          <a:off x="7315200" y="14503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491</xdr:row>
      <xdr:rowOff>0</xdr:rowOff>
    </xdr:from>
    <xdr:ext cx="76200" cy="200025"/>
    <xdr:sp>
      <xdr:nvSpPr>
        <xdr:cNvPr id="81" name="TextBox 416"/>
        <xdr:cNvSpPr txBox="1">
          <a:spLocks noChangeArrowheads="1"/>
        </xdr:cNvSpPr>
      </xdr:nvSpPr>
      <xdr:spPr>
        <a:xfrm>
          <a:off x="7505700" y="14730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490</xdr:row>
      <xdr:rowOff>0</xdr:rowOff>
    </xdr:from>
    <xdr:ext cx="76200" cy="200025"/>
    <xdr:sp>
      <xdr:nvSpPr>
        <xdr:cNvPr id="82" name="TextBox 417"/>
        <xdr:cNvSpPr txBox="1">
          <a:spLocks noChangeArrowheads="1"/>
        </xdr:cNvSpPr>
      </xdr:nvSpPr>
      <xdr:spPr>
        <a:xfrm>
          <a:off x="2095500" y="14710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497</xdr:row>
      <xdr:rowOff>171450</xdr:rowOff>
    </xdr:from>
    <xdr:ext cx="76200" cy="200025"/>
    <xdr:sp>
      <xdr:nvSpPr>
        <xdr:cNvPr id="83" name="TextBox 418"/>
        <xdr:cNvSpPr txBox="1">
          <a:spLocks noChangeArrowheads="1"/>
        </xdr:cNvSpPr>
      </xdr:nvSpPr>
      <xdr:spPr>
        <a:xfrm>
          <a:off x="5000625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490</xdr:row>
      <xdr:rowOff>0</xdr:rowOff>
    </xdr:from>
    <xdr:ext cx="76200" cy="200025"/>
    <xdr:sp>
      <xdr:nvSpPr>
        <xdr:cNvPr id="84" name="TextBox 419"/>
        <xdr:cNvSpPr txBox="1">
          <a:spLocks noChangeArrowheads="1"/>
        </xdr:cNvSpPr>
      </xdr:nvSpPr>
      <xdr:spPr>
        <a:xfrm>
          <a:off x="2171700" y="14710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490</xdr:row>
      <xdr:rowOff>0</xdr:rowOff>
    </xdr:from>
    <xdr:ext cx="76200" cy="200025"/>
    <xdr:sp>
      <xdr:nvSpPr>
        <xdr:cNvPr id="85" name="TextBox 420"/>
        <xdr:cNvSpPr txBox="1">
          <a:spLocks noChangeArrowheads="1"/>
        </xdr:cNvSpPr>
      </xdr:nvSpPr>
      <xdr:spPr>
        <a:xfrm>
          <a:off x="1905000" y="14710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490</xdr:row>
      <xdr:rowOff>0</xdr:rowOff>
    </xdr:from>
    <xdr:ext cx="76200" cy="200025"/>
    <xdr:sp>
      <xdr:nvSpPr>
        <xdr:cNvPr id="86" name="TextBox 421"/>
        <xdr:cNvSpPr txBox="1">
          <a:spLocks noChangeArrowheads="1"/>
        </xdr:cNvSpPr>
      </xdr:nvSpPr>
      <xdr:spPr>
        <a:xfrm>
          <a:off x="2095500" y="14710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490</xdr:row>
      <xdr:rowOff>0</xdr:rowOff>
    </xdr:from>
    <xdr:ext cx="76200" cy="200025"/>
    <xdr:sp>
      <xdr:nvSpPr>
        <xdr:cNvPr id="87" name="TextBox 422"/>
        <xdr:cNvSpPr txBox="1">
          <a:spLocks noChangeArrowheads="1"/>
        </xdr:cNvSpPr>
      </xdr:nvSpPr>
      <xdr:spPr>
        <a:xfrm>
          <a:off x="2543175" y="14710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497</xdr:row>
      <xdr:rowOff>171450</xdr:rowOff>
    </xdr:from>
    <xdr:ext cx="76200" cy="200025"/>
    <xdr:sp>
      <xdr:nvSpPr>
        <xdr:cNvPr id="88" name="TextBox 423"/>
        <xdr:cNvSpPr txBox="1">
          <a:spLocks noChangeArrowheads="1"/>
        </xdr:cNvSpPr>
      </xdr:nvSpPr>
      <xdr:spPr>
        <a:xfrm>
          <a:off x="5000625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497</xdr:row>
      <xdr:rowOff>171450</xdr:rowOff>
    </xdr:from>
    <xdr:ext cx="76200" cy="200025"/>
    <xdr:sp>
      <xdr:nvSpPr>
        <xdr:cNvPr id="89" name="TextBox 424"/>
        <xdr:cNvSpPr txBox="1">
          <a:spLocks noChangeArrowheads="1"/>
        </xdr:cNvSpPr>
      </xdr:nvSpPr>
      <xdr:spPr>
        <a:xfrm>
          <a:off x="5000625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497</xdr:row>
      <xdr:rowOff>171450</xdr:rowOff>
    </xdr:from>
    <xdr:ext cx="76200" cy="200025"/>
    <xdr:sp>
      <xdr:nvSpPr>
        <xdr:cNvPr id="90" name="TextBox 425"/>
        <xdr:cNvSpPr txBox="1">
          <a:spLocks noChangeArrowheads="1"/>
        </xdr:cNvSpPr>
      </xdr:nvSpPr>
      <xdr:spPr>
        <a:xfrm>
          <a:off x="5000625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497</xdr:row>
      <xdr:rowOff>171450</xdr:rowOff>
    </xdr:from>
    <xdr:ext cx="76200" cy="200025"/>
    <xdr:sp>
      <xdr:nvSpPr>
        <xdr:cNvPr id="91" name="TextBox 426"/>
        <xdr:cNvSpPr txBox="1">
          <a:spLocks noChangeArrowheads="1"/>
        </xdr:cNvSpPr>
      </xdr:nvSpPr>
      <xdr:spPr>
        <a:xfrm>
          <a:off x="5000625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497</xdr:row>
      <xdr:rowOff>171450</xdr:rowOff>
    </xdr:from>
    <xdr:ext cx="76200" cy="200025"/>
    <xdr:sp>
      <xdr:nvSpPr>
        <xdr:cNvPr id="92" name="TextBox 427"/>
        <xdr:cNvSpPr txBox="1">
          <a:spLocks noChangeArrowheads="1"/>
        </xdr:cNvSpPr>
      </xdr:nvSpPr>
      <xdr:spPr>
        <a:xfrm>
          <a:off x="5000625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497</xdr:row>
      <xdr:rowOff>171450</xdr:rowOff>
    </xdr:from>
    <xdr:ext cx="76200" cy="200025"/>
    <xdr:sp>
      <xdr:nvSpPr>
        <xdr:cNvPr id="93" name="TextBox 428"/>
        <xdr:cNvSpPr txBox="1">
          <a:spLocks noChangeArrowheads="1"/>
        </xdr:cNvSpPr>
      </xdr:nvSpPr>
      <xdr:spPr>
        <a:xfrm>
          <a:off x="63627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497</xdr:row>
      <xdr:rowOff>171450</xdr:rowOff>
    </xdr:from>
    <xdr:ext cx="76200" cy="200025"/>
    <xdr:sp>
      <xdr:nvSpPr>
        <xdr:cNvPr id="94" name="TextBox 429"/>
        <xdr:cNvSpPr txBox="1">
          <a:spLocks noChangeArrowheads="1"/>
        </xdr:cNvSpPr>
      </xdr:nvSpPr>
      <xdr:spPr>
        <a:xfrm>
          <a:off x="63627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497</xdr:row>
      <xdr:rowOff>171450</xdr:rowOff>
    </xdr:from>
    <xdr:ext cx="76200" cy="200025"/>
    <xdr:sp>
      <xdr:nvSpPr>
        <xdr:cNvPr id="95" name="TextBox 430"/>
        <xdr:cNvSpPr txBox="1">
          <a:spLocks noChangeArrowheads="1"/>
        </xdr:cNvSpPr>
      </xdr:nvSpPr>
      <xdr:spPr>
        <a:xfrm>
          <a:off x="63627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497</xdr:row>
      <xdr:rowOff>171450</xdr:rowOff>
    </xdr:from>
    <xdr:ext cx="76200" cy="200025"/>
    <xdr:sp>
      <xdr:nvSpPr>
        <xdr:cNvPr id="96" name="TextBox 431"/>
        <xdr:cNvSpPr txBox="1">
          <a:spLocks noChangeArrowheads="1"/>
        </xdr:cNvSpPr>
      </xdr:nvSpPr>
      <xdr:spPr>
        <a:xfrm>
          <a:off x="63627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497</xdr:row>
      <xdr:rowOff>171450</xdr:rowOff>
    </xdr:from>
    <xdr:ext cx="76200" cy="200025"/>
    <xdr:sp>
      <xdr:nvSpPr>
        <xdr:cNvPr id="97" name="TextBox 432"/>
        <xdr:cNvSpPr txBox="1">
          <a:spLocks noChangeArrowheads="1"/>
        </xdr:cNvSpPr>
      </xdr:nvSpPr>
      <xdr:spPr>
        <a:xfrm>
          <a:off x="63627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497</xdr:row>
      <xdr:rowOff>171450</xdr:rowOff>
    </xdr:from>
    <xdr:ext cx="76200" cy="200025"/>
    <xdr:sp>
      <xdr:nvSpPr>
        <xdr:cNvPr id="98" name="TextBox 433"/>
        <xdr:cNvSpPr txBox="1">
          <a:spLocks noChangeArrowheads="1"/>
        </xdr:cNvSpPr>
      </xdr:nvSpPr>
      <xdr:spPr>
        <a:xfrm>
          <a:off x="63627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497</xdr:row>
      <xdr:rowOff>171450</xdr:rowOff>
    </xdr:from>
    <xdr:ext cx="76200" cy="200025"/>
    <xdr:sp>
      <xdr:nvSpPr>
        <xdr:cNvPr id="99" name="TextBox 434"/>
        <xdr:cNvSpPr txBox="1">
          <a:spLocks noChangeArrowheads="1"/>
        </xdr:cNvSpPr>
      </xdr:nvSpPr>
      <xdr:spPr>
        <a:xfrm>
          <a:off x="73152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497</xdr:row>
      <xdr:rowOff>171450</xdr:rowOff>
    </xdr:from>
    <xdr:ext cx="76200" cy="200025"/>
    <xdr:sp>
      <xdr:nvSpPr>
        <xdr:cNvPr id="100" name="TextBox 435"/>
        <xdr:cNvSpPr txBox="1">
          <a:spLocks noChangeArrowheads="1"/>
        </xdr:cNvSpPr>
      </xdr:nvSpPr>
      <xdr:spPr>
        <a:xfrm>
          <a:off x="73152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497</xdr:row>
      <xdr:rowOff>171450</xdr:rowOff>
    </xdr:from>
    <xdr:ext cx="76200" cy="200025"/>
    <xdr:sp>
      <xdr:nvSpPr>
        <xdr:cNvPr id="101" name="TextBox 436"/>
        <xdr:cNvSpPr txBox="1">
          <a:spLocks noChangeArrowheads="1"/>
        </xdr:cNvSpPr>
      </xdr:nvSpPr>
      <xdr:spPr>
        <a:xfrm>
          <a:off x="73152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497</xdr:row>
      <xdr:rowOff>171450</xdr:rowOff>
    </xdr:from>
    <xdr:ext cx="76200" cy="200025"/>
    <xdr:sp>
      <xdr:nvSpPr>
        <xdr:cNvPr id="102" name="TextBox 437"/>
        <xdr:cNvSpPr txBox="1">
          <a:spLocks noChangeArrowheads="1"/>
        </xdr:cNvSpPr>
      </xdr:nvSpPr>
      <xdr:spPr>
        <a:xfrm>
          <a:off x="73152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497</xdr:row>
      <xdr:rowOff>171450</xdr:rowOff>
    </xdr:from>
    <xdr:ext cx="76200" cy="200025"/>
    <xdr:sp>
      <xdr:nvSpPr>
        <xdr:cNvPr id="103" name="TextBox 438"/>
        <xdr:cNvSpPr txBox="1">
          <a:spLocks noChangeArrowheads="1"/>
        </xdr:cNvSpPr>
      </xdr:nvSpPr>
      <xdr:spPr>
        <a:xfrm>
          <a:off x="73152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497</xdr:row>
      <xdr:rowOff>171450</xdr:rowOff>
    </xdr:from>
    <xdr:ext cx="76200" cy="200025"/>
    <xdr:sp>
      <xdr:nvSpPr>
        <xdr:cNvPr id="104" name="TextBox 439"/>
        <xdr:cNvSpPr txBox="1">
          <a:spLocks noChangeArrowheads="1"/>
        </xdr:cNvSpPr>
      </xdr:nvSpPr>
      <xdr:spPr>
        <a:xfrm>
          <a:off x="7315200" y="14869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502</xdr:row>
      <xdr:rowOff>0</xdr:rowOff>
    </xdr:from>
    <xdr:ext cx="76200" cy="304800"/>
    <xdr:sp>
      <xdr:nvSpPr>
        <xdr:cNvPr id="105" name="TextBox 440"/>
        <xdr:cNvSpPr txBox="1">
          <a:spLocks noChangeArrowheads="1"/>
        </xdr:cNvSpPr>
      </xdr:nvSpPr>
      <xdr:spPr>
        <a:xfrm>
          <a:off x="7505700" y="14956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501</xdr:row>
      <xdr:rowOff>0</xdr:rowOff>
    </xdr:from>
    <xdr:ext cx="76200" cy="200025"/>
    <xdr:sp>
      <xdr:nvSpPr>
        <xdr:cNvPr id="106" name="TextBox 441"/>
        <xdr:cNvSpPr txBox="1">
          <a:spLocks noChangeArrowheads="1"/>
        </xdr:cNvSpPr>
      </xdr:nvSpPr>
      <xdr:spPr>
        <a:xfrm>
          <a:off x="2095500" y="14935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508</xdr:row>
      <xdr:rowOff>171450</xdr:rowOff>
    </xdr:from>
    <xdr:ext cx="76200" cy="200025"/>
    <xdr:sp>
      <xdr:nvSpPr>
        <xdr:cNvPr id="107" name="TextBox 442"/>
        <xdr:cNvSpPr txBox="1">
          <a:spLocks noChangeArrowheads="1"/>
        </xdr:cNvSpPr>
      </xdr:nvSpPr>
      <xdr:spPr>
        <a:xfrm>
          <a:off x="5000625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501</xdr:row>
      <xdr:rowOff>0</xdr:rowOff>
    </xdr:from>
    <xdr:ext cx="76200" cy="200025"/>
    <xdr:sp>
      <xdr:nvSpPr>
        <xdr:cNvPr id="108" name="TextBox 443"/>
        <xdr:cNvSpPr txBox="1">
          <a:spLocks noChangeArrowheads="1"/>
        </xdr:cNvSpPr>
      </xdr:nvSpPr>
      <xdr:spPr>
        <a:xfrm>
          <a:off x="2171700" y="14935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501</xdr:row>
      <xdr:rowOff>0</xdr:rowOff>
    </xdr:from>
    <xdr:ext cx="76200" cy="200025"/>
    <xdr:sp>
      <xdr:nvSpPr>
        <xdr:cNvPr id="109" name="TextBox 444"/>
        <xdr:cNvSpPr txBox="1">
          <a:spLocks noChangeArrowheads="1"/>
        </xdr:cNvSpPr>
      </xdr:nvSpPr>
      <xdr:spPr>
        <a:xfrm>
          <a:off x="1905000" y="14935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501</xdr:row>
      <xdr:rowOff>0</xdr:rowOff>
    </xdr:from>
    <xdr:ext cx="76200" cy="200025"/>
    <xdr:sp>
      <xdr:nvSpPr>
        <xdr:cNvPr id="110" name="TextBox 445"/>
        <xdr:cNvSpPr txBox="1">
          <a:spLocks noChangeArrowheads="1"/>
        </xdr:cNvSpPr>
      </xdr:nvSpPr>
      <xdr:spPr>
        <a:xfrm>
          <a:off x="2095500" y="14935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501</xdr:row>
      <xdr:rowOff>0</xdr:rowOff>
    </xdr:from>
    <xdr:ext cx="76200" cy="200025"/>
    <xdr:sp>
      <xdr:nvSpPr>
        <xdr:cNvPr id="111" name="TextBox 446"/>
        <xdr:cNvSpPr txBox="1">
          <a:spLocks noChangeArrowheads="1"/>
        </xdr:cNvSpPr>
      </xdr:nvSpPr>
      <xdr:spPr>
        <a:xfrm>
          <a:off x="2543175" y="14935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508</xdr:row>
      <xdr:rowOff>171450</xdr:rowOff>
    </xdr:from>
    <xdr:ext cx="76200" cy="200025"/>
    <xdr:sp>
      <xdr:nvSpPr>
        <xdr:cNvPr id="112" name="TextBox 447"/>
        <xdr:cNvSpPr txBox="1">
          <a:spLocks noChangeArrowheads="1"/>
        </xdr:cNvSpPr>
      </xdr:nvSpPr>
      <xdr:spPr>
        <a:xfrm>
          <a:off x="5000625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508</xdr:row>
      <xdr:rowOff>171450</xdr:rowOff>
    </xdr:from>
    <xdr:ext cx="76200" cy="200025"/>
    <xdr:sp>
      <xdr:nvSpPr>
        <xdr:cNvPr id="113" name="TextBox 448"/>
        <xdr:cNvSpPr txBox="1">
          <a:spLocks noChangeArrowheads="1"/>
        </xdr:cNvSpPr>
      </xdr:nvSpPr>
      <xdr:spPr>
        <a:xfrm>
          <a:off x="5000625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508</xdr:row>
      <xdr:rowOff>171450</xdr:rowOff>
    </xdr:from>
    <xdr:ext cx="76200" cy="200025"/>
    <xdr:sp>
      <xdr:nvSpPr>
        <xdr:cNvPr id="114" name="TextBox 449"/>
        <xdr:cNvSpPr txBox="1">
          <a:spLocks noChangeArrowheads="1"/>
        </xdr:cNvSpPr>
      </xdr:nvSpPr>
      <xdr:spPr>
        <a:xfrm>
          <a:off x="5000625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508</xdr:row>
      <xdr:rowOff>171450</xdr:rowOff>
    </xdr:from>
    <xdr:ext cx="76200" cy="200025"/>
    <xdr:sp>
      <xdr:nvSpPr>
        <xdr:cNvPr id="115" name="TextBox 450"/>
        <xdr:cNvSpPr txBox="1">
          <a:spLocks noChangeArrowheads="1"/>
        </xdr:cNvSpPr>
      </xdr:nvSpPr>
      <xdr:spPr>
        <a:xfrm>
          <a:off x="5000625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508</xdr:row>
      <xdr:rowOff>171450</xdr:rowOff>
    </xdr:from>
    <xdr:ext cx="76200" cy="200025"/>
    <xdr:sp>
      <xdr:nvSpPr>
        <xdr:cNvPr id="116" name="TextBox 451"/>
        <xdr:cNvSpPr txBox="1">
          <a:spLocks noChangeArrowheads="1"/>
        </xdr:cNvSpPr>
      </xdr:nvSpPr>
      <xdr:spPr>
        <a:xfrm>
          <a:off x="5000625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508</xdr:row>
      <xdr:rowOff>171450</xdr:rowOff>
    </xdr:from>
    <xdr:ext cx="76200" cy="200025"/>
    <xdr:sp>
      <xdr:nvSpPr>
        <xdr:cNvPr id="117" name="TextBox 452"/>
        <xdr:cNvSpPr txBox="1">
          <a:spLocks noChangeArrowheads="1"/>
        </xdr:cNvSpPr>
      </xdr:nvSpPr>
      <xdr:spPr>
        <a:xfrm>
          <a:off x="63627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508</xdr:row>
      <xdr:rowOff>171450</xdr:rowOff>
    </xdr:from>
    <xdr:ext cx="76200" cy="200025"/>
    <xdr:sp>
      <xdr:nvSpPr>
        <xdr:cNvPr id="118" name="TextBox 453"/>
        <xdr:cNvSpPr txBox="1">
          <a:spLocks noChangeArrowheads="1"/>
        </xdr:cNvSpPr>
      </xdr:nvSpPr>
      <xdr:spPr>
        <a:xfrm>
          <a:off x="63627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508</xdr:row>
      <xdr:rowOff>171450</xdr:rowOff>
    </xdr:from>
    <xdr:ext cx="76200" cy="200025"/>
    <xdr:sp>
      <xdr:nvSpPr>
        <xdr:cNvPr id="119" name="TextBox 454"/>
        <xdr:cNvSpPr txBox="1">
          <a:spLocks noChangeArrowheads="1"/>
        </xdr:cNvSpPr>
      </xdr:nvSpPr>
      <xdr:spPr>
        <a:xfrm>
          <a:off x="63627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508</xdr:row>
      <xdr:rowOff>171450</xdr:rowOff>
    </xdr:from>
    <xdr:ext cx="76200" cy="200025"/>
    <xdr:sp>
      <xdr:nvSpPr>
        <xdr:cNvPr id="120" name="TextBox 455"/>
        <xdr:cNvSpPr txBox="1">
          <a:spLocks noChangeArrowheads="1"/>
        </xdr:cNvSpPr>
      </xdr:nvSpPr>
      <xdr:spPr>
        <a:xfrm>
          <a:off x="63627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508</xdr:row>
      <xdr:rowOff>171450</xdr:rowOff>
    </xdr:from>
    <xdr:ext cx="76200" cy="200025"/>
    <xdr:sp>
      <xdr:nvSpPr>
        <xdr:cNvPr id="121" name="TextBox 456"/>
        <xdr:cNvSpPr txBox="1">
          <a:spLocks noChangeArrowheads="1"/>
        </xdr:cNvSpPr>
      </xdr:nvSpPr>
      <xdr:spPr>
        <a:xfrm>
          <a:off x="63627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508</xdr:row>
      <xdr:rowOff>171450</xdr:rowOff>
    </xdr:from>
    <xdr:ext cx="76200" cy="200025"/>
    <xdr:sp>
      <xdr:nvSpPr>
        <xdr:cNvPr id="122" name="TextBox 457"/>
        <xdr:cNvSpPr txBox="1">
          <a:spLocks noChangeArrowheads="1"/>
        </xdr:cNvSpPr>
      </xdr:nvSpPr>
      <xdr:spPr>
        <a:xfrm>
          <a:off x="63627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508</xdr:row>
      <xdr:rowOff>171450</xdr:rowOff>
    </xdr:from>
    <xdr:ext cx="76200" cy="200025"/>
    <xdr:sp>
      <xdr:nvSpPr>
        <xdr:cNvPr id="123" name="TextBox 458"/>
        <xdr:cNvSpPr txBox="1">
          <a:spLocks noChangeArrowheads="1"/>
        </xdr:cNvSpPr>
      </xdr:nvSpPr>
      <xdr:spPr>
        <a:xfrm>
          <a:off x="73152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508</xdr:row>
      <xdr:rowOff>171450</xdr:rowOff>
    </xdr:from>
    <xdr:ext cx="76200" cy="200025"/>
    <xdr:sp>
      <xdr:nvSpPr>
        <xdr:cNvPr id="124" name="TextBox 459"/>
        <xdr:cNvSpPr txBox="1">
          <a:spLocks noChangeArrowheads="1"/>
        </xdr:cNvSpPr>
      </xdr:nvSpPr>
      <xdr:spPr>
        <a:xfrm>
          <a:off x="73152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508</xdr:row>
      <xdr:rowOff>171450</xdr:rowOff>
    </xdr:from>
    <xdr:ext cx="76200" cy="200025"/>
    <xdr:sp>
      <xdr:nvSpPr>
        <xdr:cNvPr id="125" name="TextBox 460"/>
        <xdr:cNvSpPr txBox="1">
          <a:spLocks noChangeArrowheads="1"/>
        </xdr:cNvSpPr>
      </xdr:nvSpPr>
      <xdr:spPr>
        <a:xfrm>
          <a:off x="73152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508</xdr:row>
      <xdr:rowOff>171450</xdr:rowOff>
    </xdr:from>
    <xdr:ext cx="76200" cy="200025"/>
    <xdr:sp>
      <xdr:nvSpPr>
        <xdr:cNvPr id="126" name="TextBox 461"/>
        <xdr:cNvSpPr txBox="1">
          <a:spLocks noChangeArrowheads="1"/>
        </xdr:cNvSpPr>
      </xdr:nvSpPr>
      <xdr:spPr>
        <a:xfrm>
          <a:off x="73152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508</xdr:row>
      <xdr:rowOff>171450</xdr:rowOff>
    </xdr:from>
    <xdr:ext cx="76200" cy="200025"/>
    <xdr:sp>
      <xdr:nvSpPr>
        <xdr:cNvPr id="127" name="TextBox 462"/>
        <xdr:cNvSpPr txBox="1">
          <a:spLocks noChangeArrowheads="1"/>
        </xdr:cNvSpPr>
      </xdr:nvSpPr>
      <xdr:spPr>
        <a:xfrm>
          <a:off x="73152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508</xdr:row>
      <xdr:rowOff>171450</xdr:rowOff>
    </xdr:from>
    <xdr:ext cx="76200" cy="200025"/>
    <xdr:sp>
      <xdr:nvSpPr>
        <xdr:cNvPr id="128" name="TextBox 463"/>
        <xdr:cNvSpPr txBox="1">
          <a:spLocks noChangeArrowheads="1"/>
        </xdr:cNvSpPr>
      </xdr:nvSpPr>
      <xdr:spPr>
        <a:xfrm>
          <a:off x="7315200" y="15135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513</xdr:row>
      <xdr:rowOff>0</xdr:rowOff>
    </xdr:from>
    <xdr:ext cx="76200" cy="200025"/>
    <xdr:sp>
      <xdr:nvSpPr>
        <xdr:cNvPr id="129" name="TextBox 464"/>
        <xdr:cNvSpPr txBox="1">
          <a:spLocks noChangeArrowheads="1"/>
        </xdr:cNvSpPr>
      </xdr:nvSpPr>
      <xdr:spPr>
        <a:xfrm>
          <a:off x="7505700" y="15221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512</xdr:row>
      <xdr:rowOff>0</xdr:rowOff>
    </xdr:from>
    <xdr:ext cx="76200" cy="200025"/>
    <xdr:sp>
      <xdr:nvSpPr>
        <xdr:cNvPr id="130" name="TextBox 465"/>
        <xdr:cNvSpPr txBox="1">
          <a:spLocks noChangeArrowheads="1"/>
        </xdr:cNvSpPr>
      </xdr:nvSpPr>
      <xdr:spPr>
        <a:xfrm>
          <a:off x="2095500" y="15200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518</xdr:row>
      <xdr:rowOff>0</xdr:rowOff>
    </xdr:from>
    <xdr:ext cx="76200" cy="200025"/>
    <xdr:sp>
      <xdr:nvSpPr>
        <xdr:cNvPr id="131" name="TextBox 466"/>
        <xdr:cNvSpPr txBox="1">
          <a:spLocks noChangeArrowheads="1"/>
        </xdr:cNvSpPr>
      </xdr:nvSpPr>
      <xdr:spPr>
        <a:xfrm>
          <a:off x="5000625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512</xdr:row>
      <xdr:rowOff>0</xdr:rowOff>
    </xdr:from>
    <xdr:ext cx="76200" cy="200025"/>
    <xdr:sp>
      <xdr:nvSpPr>
        <xdr:cNvPr id="132" name="TextBox 467"/>
        <xdr:cNvSpPr txBox="1">
          <a:spLocks noChangeArrowheads="1"/>
        </xdr:cNvSpPr>
      </xdr:nvSpPr>
      <xdr:spPr>
        <a:xfrm>
          <a:off x="2171700" y="15200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512</xdr:row>
      <xdr:rowOff>0</xdr:rowOff>
    </xdr:from>
    <xdr:ext cx="76200" cy="200025"/>
    <xdr:sp>
      <xdr:nvSpPr>
        <xdr:cNvPr id="133" name="TextBox 468"/>
        <xdr:cNvSpPr txBox="1">
          <a:spLocks noChangeArrowheads="1"/>
        </xdr:cNvSpPr>
      </xdr:nvSpPr>
      <xdr:spPr>
        <a:xfrm>
          <a:off x="1905000" y="15200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512</xdr:row>
      <xdr:rowOff>0</xdr:rowOff>
    </xdr:from>
    <xdr:ext cx="76200" cy="200025"/>
    <xdr:sp>
      <xdr:nvSpPr>
        <xdr:cNvPr id="134" name="TextBox 469"/>
        <xdr:cNvSpPr txBox="1">
          <a:spLocks noChangeArrowheads="1"/>
        </xdr:cNvSpPr>
      </xdr:nvSpPr>
      <xdr:spPr>
        <a:xfrm>
          <a:off x="2095500" y="15200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512</xdr:row>
      <xdr:rowOff>0</xdr:rowOff>
    </xdr:from>
    <xdr:ext cx="76200" cy="200025"/>
    <xdr:sp>
      <xdr:nvSpPr>
        <xdr:cNvPr id="135" name="TextBox 470"/>
        <xdr:cNvSpPr txBox="1">
          <a:spLocks noChangeArrowheads="1"/>
        </xdr:cNvSpPr>
      </xdr:nvSpPr>
      <xdr:spPr>
        <a:xfrm>
          <a:off x="2543175" y="15200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518</xdr:row>
      <xdr:rowOff>0</xdr:rowOff>
    </xdr:from>
    <xdr:ext cx="76200" cy="200025"/>
    <xdr:sp>
      <xdr:nvSpPr>
        <xdr:cNvPr id="136" name="TextBox 471"/>
        <xdr:cNvSpPr txBox="1">
          <a:spLocks noChangeArrowheads="1"/>
        </xdr:cNvSpPr>
      </xdr:nvSpPr>
      <xdr:spPr>
        <a:xfrm>
          <a:off x="5000625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518</xdr:row>
      <xdr:rowOff>0</xdr:rowOff>
    </xdr:from>
    <xdr:ext cx="76200" cy="200025"/>
    <xdr:sp>
      <xdr:nvSpPr>
        <xdr:cNvPr id="137" name="TextBox 472"/>
        <xdr:cNvSpPr txBox="1">
          <a:spLocks noChangeArrowheads="1"/>
        </xdr:cNvSpPr>
      </xdr:nvSpPr>
      <xdr:spPr>
        <a:xfrm>
          <a:off x="5000625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518</xdr:row>
      <xdr:rowOff>0</xdr:rowOff>
    </xdr:from>
    <xdr:ext cx="76200" cy="200025"/>
    <xdr:sp>
      <xdr:nvSpPr>
        <xdr:cNvPr id="138" name="TextBox 473"/>
        <xdr:cNvSpPr txBox="1">
          <a:spLocks noChangeArrowheads="1"/>
        </xdr:cNvSpPr>
      </xdr:nvSpPr>
      <xdr:spPr>
        <a:xfrm>
          <a:off x="5000625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518</xdr:row>
      <xdr:rowOff>0</xdr:rowOff>
    </xdr:from>
    <xdr:ext cx="76200" cy="200025"/>
    <xdr:sp>
      <xdr:nvSpPr>
        <xdr:cNvPr id="139" name="TextBox 474"/>
        <xdr:cNvSpPr txBox="1">
          <a:spLocks noChangeArrowheads="1"/>
        </xdr:cNvSpPr>
      </xdr:nvSpPr>
      <xdr:spPr>
        <a:xfrm>
          <a:off x="5000625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518</xdr:row>
      <xdr:rowOff>0</xdr:rowOff>
    </xdr:from>
    <xdr:ext cx="76200" cy="200025"/>
    <xdr:sp>
      <xdr:nvSpPr>
        <xdr:cNvPr id="140" name="TextBox 475"/>
        <xdr:cNvSpPr txBox="1">
          <a:spLocks noChangeArrowheads="1"/>
        </xdr:cNvSpPr>
      </xdr:nvSpPr>
      <xdr:spPr>
        <a:xfrm>
          <a:off x="5000625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518</xdr:row>
      <xdr:rowOff>0</xdr:rowOff>
    </xdr:from>
    <xdr:ext cx="76200" cy="200025"/>
    <xdr:sp>
      <xdr:nvSpPr>
        <xdr:cNvPr id="141" name="TextBox 476"/>
        <xdr:cNvSpPr txBox="1">
          <a:spLocks noChangeArrowheads="1"/>
        </xdr:cNvSpPr>
      </xdr:nvSpPr>
      <xdr:spPr>
        <a:xfrm>
          <a:off x="63627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518</xdr:row>
      <xdr:rowOff>0</xdr:rowOff>
    </xdr:from>
    <xdr:ext cx="76200" cy="200025"/>
    <xdr:sp>
      <xdr:nvSpPr>
        <xdr:cNvPr id="142" name="TextBox 477"/>
        <xdr:cNvSpPr txBox="1">
          <a:spLocks noChangeArrowheads="1"/>
        </xdr:cNvSpPr>
      </xdr:nvSpPr>
      <xdr:spPr>
        <a:xfrm>
          <a:off x="63627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518</xdr:row>
      <xdr:rowOff>0</xdr:rowOff>
    </xdr:from>
    <xdr:ext cx="76200" cy="200025"/>
    <xdr:sp>
      <xdr:nvSpPr>
        <xdr:cNvPr id="143" name="TextBox 478"/>
        <xdr:cNvSpPr txBox="1">
          <a:spLocks noChangeArrowheads="1"/>
        </xdr:cNvSpPr>
      </xdr:nvSpPr>
      <xdr:spPr>
        <a:xfrm>
          <a:off x="63627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518</xdr:row>
      <xdr:rowOff>0</xdr:rowOff>
    </xdr:from>
    <xdr:ext cx="76200" cy="200025"/>
    <xdr:sp>
      <xdr:nvSpPr>
        <xdr:cNvPr id="144" name="TextBox 479"/>
        <xdr:cNvSpPr txBox="1">
          <a:spLocks noChangeArrowheads="1"/>
        </xdr:cNvSpPr>
      </xdr:nvSpPr>
      <xdr:spPr>
        <a:xfrm>
          <a:off x="63627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518</xdr:row>
      <xdr:rowOff>0</xdr:rowOff>
    </xdr:from>
    <xdr:ext cx="76200" cy="200025"/>
    <xdr:sp>
      <xdr:nvSpPr>
        <xdr:cNvPr id="145" name="TextBox 480"/>
        <xdr:cNvSpPr txBox="1">
          <a:spLocks noChangeArrowheads="1"/>
        </xdr:cNvSpPr>
      </xdr:nvSpPr>
      <xdr:spPr>
        <a:xfrm>
          <a:off x="63627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518</xdr:row>
      <xdr:rowOff>0</xdr:rowOff>
    </xdr:from>
    <xdr:ext cx="76200" cy="200025"/>
    <xdr:sp>
      <xdr:nvSpPr>
        <xdr:cNvPr id="146" name="TextBox 481"/>
        <xdr:cNvSpPr txBox="1">
          <a:spLocks noChangeArrowheads="1"/>
        </xdr:cNvSpPr>
      </xdr:nvSpPr>
      <xdr:spPr>
        <a:xfrm>
          <a:off x="63627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518</xdr:row>
      <xdr:rowOff>0</xdr:rowOff>
    </xdr:from>
    <xdr:ext cx="76200" cy="200025"/>
    <xdr:sp>
      <xdr:nvSpPr>
        <xdr:cNvPr id="147" name="TextBox 482"/>
        <xdr:cNvSpPr txBox="1">
          <a:spLocks noChangeArrowheads="1"/>
        </xdr:cNvSpPr>
      </xdr:nvSpPr>
      <xdr:spPr>
        <a:xfrm>
          <a:off x="73152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518</xdr:row>
      <xdr:rowOff>0</xdr:rowOff>
    </xdr:from>
    <xdr:ext cx="76200" cy="200025"/>
    <xdr:sp>
      <xdr:nvSpPr>
        <xdr:cNvPr id="148" name="TextBox 483"/>
        <xdr:cNvSpPr txBox="1">
          <a:spLocks noChangeArrowheads="1"/>
        </xdr:cNvSpPr>
      </xdr:nvSpPr>
      <xdr:spPr>
        <a:xfrm>
          <a:off x="73152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518</xdr:row>
      <xdr:rowOff>0</xdr:rowOff>
    </xdr:from>
    <xdr:ext cx="76200" cy="200025"/>
    <xdr:sp>
      <xdr:nvSpPr>
        <xdr:cNvPr id="149" name="TextBox 484"/>
        <xdr:cNvSpPr txBox="1">
          <a:spLocks noChangeArrowheads="1"/>
        </xdr:cNvSpPr>
      </xdr:nvSpPr>
      <xdr:spPr>
        <a:xfrm>
          <a:off x="73152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518</xdr:row>
      <xdr:rowOff>0</xdr:rowOff>
    </xdr:from>
    <xdr:ext cx="76200" cy="200025"/>
    <xdr:sp>
      <xdr:nvSpPr>
        <xdr:cNvPr id="150" name="TextBox 485"/>
        <xdr:cNvSpPr txBox="1">
          <a:spLocks noChangeArrowheads="1"/>
        </xdr:cNvSpPr>
      </xdr:nvSpPr>
      <xdr:spPr>
        <a:xfrm>
          <a:off x="73152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518</xdr:row>
      <xdr:rowOff>0</xdr:rowOff>
    </xdr:from>
    <xdr:ext cx="76200" cy="200025"/>
    <xdr:sp>
      <xdr:nvSpPr>
        <xdr:cNvPr id="151" name="TextBox 486"/>
        <xdr:cNvSpPr txBox="1">
          <a:spLocks noChangeArrowheads="1"/>
        </xdr:cNvSpPr>
      </xdr:nvSpPr>
      <xdr:spPr>
        <a:xfrm>
          <a:off x="73152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518</xdr:row>
      <xdr:rowOff>0</xdr:rowOff>
    </xdr:from>
    <xdr:ext cx="76200" cy="200025"/>
    <xdr:sp>
      <xdr:nvSpPr>
        <xdr:cNvPr id="152" name="TextBox 487"/>
        <xdr:cNvSpPr txBox="1">
          <a:spLocks noChangeArrowheads="1"/>
        </xdr:cNvSpPr>
      </xdr:nvSpPr>
      <xdr:spPr>
        <a:xfrm>
          <a:off x="7315200" y="1534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521</xdr:row>
      <xdr:rowOff>0</xdr:rowOff>
    </xdr:from>
    <xdr:ext cx="76200" cy="200025"/>
    <xdr:sp>
      <xdr:nvSpPr>
        <xdr:cNvPr id="153" name="TextBox 488"/>
        <xdr:cNvSpPr txBox="1">
          <a:spLocks noChangeArrowheads="1"/>
        </xdr:cNvSpPr>
      </xdr:nvSpPr>
      <xdr:spPr>
        <a:xfrm>
          <a:off x="7505700" y="1540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520</xdr:row>
      <xdr:rowOff>0</xdr:rowOff>
    </xdr:from>
    <xdr:ext cx="76200" cy="200025"/>
    <xdr:sp>
      <xdr:nvSpPr>
        <xdr:cNvPr id="154" name="TextBox 489"/>
        <xdr:cNvSpPr txBox="1">
          <a:spLocks noChangeArrowheads="1"/>
        </xdr:cNvSpPr>
      </xdr:nvSpPr>
      <xdr:spPr>
        <a:xfrm>
          <a:off x="2095500" y="1538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527</xdr:row>
      <xdr:rowOff>0</xdr:rowOff>
    </xdr:from>
    <xdr:ext cx="76200" cy="200025"/>
    <xdr:sp>
      <xdr:nvSpPr>
        <xdr:cNvPr id="155" name="TextBox 490"/>
        <xdr:cNvSpPr txBox="1">
          <a:spLocks noChangeArrowheads="1"/>
        </xdr:cNvSpPr>
      </xdr:nvSpPr>
      <xdr:spPr>
        <a:xfrm>
          <a:off x="5000625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520</xdr:row>
      <xdr:rowOff>0</xdr:rowOff>
    </xdr:from>
    <xdr:ext cx="76200" cy="200025"/>
    <xdr:sp>
      <xdr:nvSpPr>
        <xdr:cNvPr id="156" name="TextBox 491"/>
        <xdr:cNvSpPr txBox="1">
          <a:spLocks noChangeArrowheads="1"/>
        </xdr:cNvSpPr>
      </xdr:nvSpPr>
      <xdr:spPr>
        <a:xfrm>
          <a:off x="2171700" y="1538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520</xdr:row>
      <xdr:rowOff>0</xdr:rowOff>
    </xdr:from>
    <xdr:ext cx="76200" cy="200025"/>
    <xdr:sp>
      <xdr:nvSpPr>
        <xdr:cNvPr id="157" name="TextBox 492"/>
        <xdr:cNvSpPr txBox="1">
          <a:spLocks noChangeArrowheads="1"/>
        </xdr:cNvSpPr>
      </xdr:nvSpPr>
      <xdr:spPr>
        <a:xfrm>
          <a:off x="1905000" y="1538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520</xdr:row>
      <xdr:rowOff>0</xdr:rowOff>
    </xdr:from>
    <xdr:ext cx="76200" cy="200025"/>
    <xdr:sp>
      <xdr:nvSpPr>
        <xdr:cNvPr id="158" name="TextBox 493"/>
        <xdr:cNvSpPr txBox="1">
          <a:spLocks noChangeArrowheads="1"/>
        </xdr:cNvSpPr>
      </xdr:nvSpPr>
      <xdr:spPr>
        <a:xfrm>
          <a:off x="2095500" y="1538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520</xdr:row>
      <xdr:rowOff>0</xdr:rowOff>
    </xdr:from>
    <xdr:ext cx="76200" cy="200025"/>
    <xdr:sp>
      <xdr:nvSpPr>
        <xdr:cNvPr id="159" name="TextBox 494"/>
        <xdr:cNvSpPr txBox="1">
          <a:spLocks noChangeArrowheads="1"/>
        </xdr:cNvSpPr>
      </xdr:nvSpPr>
      <xdr:spPr>
        <a:xfrm>
          <a:off x="2543175" y="1538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527</xdr:row>
      <xdr:rowOff>0</xdr:rowOff>
    </xdr:from>
    <xdr:ext cx="76200" cy="200025"/>
    <xdr:sp>
      <xdr:nvSpPr>
        <xdr:cNvPr id="160" name="TextBox 495"/>
        <xdr:cNvSpPr txBox="1">
          <a:spLocks noChangeArrowheads="1"/>
        </xdr:cNvSpPr>
      </xdr:nvSpPr>
      <xdr:spPr>
        <a:xfrm>
          <a:off x="5000625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527</xdr:row>
      <xdr:rowOff>0</xdr:rowOff>
    </xdr:from>
    <xdr:ext cx="76200" cy="200025"/>
    <xdr:sp>
      <xdr:nvSpPr>
        <xdr:cNvPr id="161" name="TextBox 496"/>
        <xdr:cNvSpPr txBox="1">
          <a:spLocks noChangeArrowheads="1"/>
        </xdr:cNvSpPr>
      </xdr:nvSpPr>
      <xdr:spPr>
        <a:xfrm>
          <a:off x="5000625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527</xdr:row>
      <xdr:rowOff>0</xdr:rowOff>
    </xdr:from>
    <xdr:ext cx="76200" cy="200025"/>
    <xdr:sp>
      <xdr:nvSpPr>
        <xdr:cNvPr id="162" name="TextBox 497"/>
        <xdr:cNvSpPr txBox="1">
          <a:spLocks noChangeArrowheads="1"/>
        </xdr:cNvSpPr>
      </xdr:nvSpPr>
      <xdr:spPr>
        <a:xfrm>
          <a:off x="5000625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527</xdr:row>
      <xdr:rowOff>0</xdr:rowOff>
    </xdr:from>
    <xdr:ext cx="76200" cy="200025"/>
    <xdr:sp>
      <xdr:nvSpPr>
        <xdr:cNvPr id="163" name="TextBox 498"/>
        <xdr:cNvSpPr txBox="1">
          <a:spLocks noChangeArrowheads="1"/>
        </xdr:cNvSpPr>
      </xdr:nvSpPr>
      <xdr:spPr>
        <a:xfrm>
          <a:off x="5000625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527</xdr:row>
      <xdr:rowOff>0</xdr:rowOff>
    </xdr:from>
    <xdr:ext cx="76200" cy="200025"/>
    <xdr:sp>
      <xdr:nvSpPr>
        <xdr:cNvPr id="164" name="TextBox 499"/>
        <xdr:cNvSpPr txBox="1">
          <a:spLocks noChangeArrowheads="1"/>
        </xdr:cNvSpPr>
      </xdr:nvSpPr>
      <xdr:spPr>
        <a:xfrm>
          <a:off x="5000625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76200" cy="200025"/>
    <xdr:sp>
      <xdr:nvSpPr>
        <xdr:cNvPr id="165" name="TextBox 500"/>
        <xdr:cNvSpPr txBox="1">
          <a:spLocks noChangeArrowheads="1"/>
        </xdr:cNvSpPr>
      </xdr:nvSpPr>
      <xdr:spPr>
        <a:xfrm>
          <a:off x="63627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76200" cy="200025"/>
    <xdr:sp>
      <xdr:nvSpPr>
        <xdr:cNvPr id="166" name="TextBox 501"/>
        <xdr:cNvSpPr txBox="1">
          <a:spLocks noChangeArrowheads="1"/>
        </xdr:cNvSpPr>
      </xdr:nvSpPr>
      <xdr:spPr>
        <a:xfrm>
          <a:off x="63627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76200" cy="200025"/>
    <xdr:sp>
      <xdr:nvSpPr>
        <xdr:cNvPr id="167" name="TextBox 502"/>
        <xdr:cNvSpPr txBox="1">
          <a:spLocks noChangeArrowheads="1"/>
        </xdr:cNvSpPr>
      </xdr:nvSpPr>
      <xdr:spPr>
        <a:xfrm>
          <a:off x="63627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76200" cy="200025"/>
    <xdr:sp>
      <xdr:nvSpPr>
        <xdr:cNvPr id="168" name="TextBox 503"/>
        <xdr:cNvSpPr txBox="1">
          <a:spLocks noChangeArrowheads="1"/>
        </xdr:cNvSpPr>
      </xdr:nvSpPr>
      <xdr:spPr>
        <a:xfrm>
          <a:off x="63627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76200" cy="200025"/>
    <xdr:sp>
      <xdr:nvSpPr>
        <xdr:cNvPr id="169" name="TextBox 504"/>
        <xdr:cNvSpPr txBox="1">
          <a:spLocks noChangeArrowheads="1"/>
        </xdr:cNvSpPr>
      </xdr:nvSpPr>
      <xdr:spPr>
        <a:xfrm>
          <a:off x="63627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527</xdr:row>
      <xdr:rowOff>0</xdr:rowOff>
    </xdr:from>
    <xdr:ext cx="76200" cy="200025"/>
    <xdr:sp>
      <xdr:nvSpPr>
        <xdr:cNvPr id="170" name="TextBox 505"/>
        <xdr:cNvSpPr txBox="1">
          <a:spLocks noChangeArrowheads="1"/>
        </xdr:cNvSpPr>
      </xdr:nvSpPr>
      <xdr:spPr>
        <a:xfrm>
          <a:off x="63627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527</xdr:row>
      <xdr:rowOff>0</xdr:rowOff>
    </xdr:from>
    <xdr:ext cx="76200" cy="200025"/>
    <xdr:sp>
      <xdr:nvSpPr>
        <xdr:cNvPr id="171" name="TextBox 506"/>
        <xdr:cNvSpPr txBox="1">
          <a:spLocks noChangeArrowheads="1"/>
        </xdr:cNvSpPr>
      </xdr:nvSpPr>
      <xdr:spPr>
        <a:xfrm>
          <a:off x="73152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527</xdr:row>
      <xdr:rowOff>0</xdr:rowOff>
    </xdr:from>
    <xdr:ext cx="76200" cy="200025"/>
    <xdr:sp>
      <xdr:nvSpPr>
        <xdr:cNvPr id="172" name="TextBox 507"/>
        <xdr:cNvSpPr txBox="1">
          <a:spLocks noChangeArrowheads="1"/>
        </xdr:cNvSpPr>
      </xdr:nvSpPr>
      <xdr:spPr>
        <a:xfrm>
          <a:off x="73152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527</xdr:row>
      <xdr:rowOff>0</xdr:rowOff>
    </xdr:from>
    <xdr:ext cx="76200" cy="200025"/>
    <xdr:sp>
      <xdr:nvSpPr>
        <xdr:cNvPr id="173" name="TextBox 508"/>
        <xdr:cNvSpPr txBox="1">
          <a:spLocks noChangeArrowheads="1"/>
        </xdr:cNvSpPr>
      </xdr:nvSpPr>
      <xdr:spPr>
        <a:xfrm>
          <a:off x="73152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527</xdr:row>
      <xdr:rowOff>0</xdr:rowOff>
    </xdr:from>
    <xdr:ext cx="76200" cy="200025"/>
    <xdr:sp>
      <xdr:nvSpPr>
        <xdr:cNvPr id="174" name="TextBox 509"/>
        <xdr:cNvSpPr txBox="1">
          <a:spLocks noChangeArrowheads="1"/>
        </xdr:cNvSpPr>
      </xdr:nvSpPr>
      <xdr:spPr>
        <a:xfrm>
          <a:off x="73152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527</xdr:row>
      <xdr:rowOff>0</xdr:rowOff>
    </xdr:from>
    <xdr:ext cx="76200" cy="200025"/>
    <xdr:sp>
      <xdr:nvSpPr>
        <xdr:cNvPr id="175" name="TextBox 510"/>
        <xdr:cNvSpPr txBox="1">
          <a:spLocks noChangeArrowheads="1"/>
        </xdr:cNvSpPr>
      </xdr:nvSpPr>
      <xdr:spPr>
        <a:xfrm>
          <a:off x="73152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527</xdr:row>
      <xdr:rowOff>0</xdr:rowOff>
    </xdr:from>
    <xdr:ext cx="76200" cy="200025"/>
    <xdr:sp>
      <xdr:nvSpPr>
        <xdr:cNvPr id="176" name="TextBox 511"/>
        <xdr:cNvSpPr txBox="1">
          <a:spLocks noChangeArrowheads="1"/>
        </xdr:cNvSpPr>
      </xdr:nvSpPr>
      <xdr:spPr>
        <a:xfrm>
          <a:off x="7315200" y="1552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530</xdr:row>
      <xdr:rowOff>0</xdr:rowOff>
    </xdr:from>
    <xdr:ext cx="76200" cy="200025"/>
    <xdr:sp>
      <xdr:nvSpPr>
        <xdr:cNvPr id="177" name="TextBox 512"/>
        <xdr:cNvSpPr txBox="1">
          <a:spLocks noChangeArrowheads="1"/>
        </xdr:cNvSpPr>
      </xdr:nvSpPr>
      <xdr:spPr>
        <a:xfrm>
          <a:off x="7505700" y="15593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529</xdr:row>
      <xdr:rowOff>0</xdr:rowOff>
    </xdr:from>
    <xdr:ext cx="76200" cy="200025"/>
    <xdr:sp>
      <xdr:nvSpPr>
        <xdr:cNvPr id="178" name="TextBox 513"/>
        <xdr:cNvSpPr txBox="1">
          <a:spLocks noChangeArrowheads="1"/>
        </xdr:cNvSpPr>
      </xdr:nvSpPr>
      <xdr:spPr>
        <a:xfrm>
          <a:off x="2095500" y="1557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535</xdr:row>
      <xdr:rowOff>0</xdr:rowOff>
    </xdr:from>
    <xdr:ext cx="76200" cy="200025"/>
    <xdr:sp>
      <xdr:nvSpPr>
        <xdr:cNvPr id="179" name="TextBox 514"/>
        <xdr:cNvSpPr txBox="1">
          <a:spLocks noChangeArrowheads="1"/>
        </xdr:cNvSpPr>
      </xdr:nvSpPr>
      <xdr:spPr>
        <a:xfrm>
          <a:off x="5000625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529</xdr:row>
      <xdr:rowOff>0</xdr:rowOff>
    </xdr:from>
    <xdr:ext cx="76200" cy="200025"/>
    <xdr:sp>
      <xdr:nvSpPr>
        <xdr:cNvPr id="180" name="TextBox 515"/>
        <xdr:cNvSpPr txBox="1">
          <a:spLocks noChangeArrowheads="1"/>
        </xdr:cNvSpPr>
      </xdr:nvSpPr>
      <xdr:spPr>
        <a:xfrm>
          <a:off x="2171700" y="1557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529</xdr:row>
      <xdr:rowOff>0</xdr:rowOff>
    </xdr:from>
    <xdr:ext cx="76200" cy="200025"/>
    <xdr:sp>
      <xdr:nvSpPr>
        <xdr:cNvPr id="181" name="TextBox 516"/>
        <xdr:cNvSpPr txBox="1">
          <a:spLocks noChangeArrowheads="1"/>
        </xdr:cNvSpPr>
      </xdr:nvSpPr>
      <xdr:spPr>
        <a:xfrm>
          <a:off x="1905000" y="1557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529</xdr:row>
      <xdr:rowOff>0</xdr:rowOff>
    </xdr:from>
    <xdr:ext cx="76200" cy="200025"/>
    <xdr:sp>
      <xdr:nvSpPr>
        <xdr:cNvPr id="182" name="TextBox 517"/>
        <xdr:cNvSpPr txBox="1">
          <a:spLocks noChangeArrowheads="1"/>
        </xdr:cNvSpPr>
      </xdr:nvSpPr>
      <xdr:spPr>
        <a:xfrm>
          <a:off x="2095500" y="1557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529</xdr:row>
      <xdr:rowOff>0</xdr:rowOff>
    </xdr:from>
    <xdr:ext cx="76200" cy="200025"/>
    <xdr:sp>
      <xdr:nvSpPr>
        <xdr:cNvPr id="183" name="TextBox 518"/>
        <xdr:cNvSpPr txBox="1">
          <a:spLocks noChangeArrowheads="1"/>
        </xdr:cNvSpPr>
      </xdr:nvSpPr>
      <xdr:spPr>
        <a:xfrm>
          <a:off x="2543175" y="1557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535</xdr:row>
      <xdr:rowOff>0</xdr:rowOff>
    </xdr:from>
    <xdr:ext cx="76200" cy="200025"/>
    <xdr:sp>
      <xdr:nvSpPr>
        <xdr:cNvPr id="184" name="TextBox 519"/>
        <xdr:cNvSpPr txBox="1">
          <a:spLocks noChangeArrowheads="1"/>
        </xdr:cNvSpPr>
      </xdr:nvSpPr>
      <xdr:spPr>
        <a:xfrm>
          <a:off x="5000625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535</xdr:row>
      <xdr:rowOff>0</xdr:rowOff>
    </xdr:from>
    <xdr:ext cx="76200" cy="200025"/>
    <xdr:sp>
      <xdr:nvSpPr>
        <xdr:cNvPr id="185" name="TextBox 520"/>
        <xdr:cNvSpPr txBox="1">
          <a:spLocks noChangeArrowheads="1"/>
        </xdr:cNvSpPr>
      </xdr:nvSpPr>
      <xdr:spPr>
        <a:xfrm>
          <a:off x="5000625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535</xdr:row>
      <xdr:rowOff>0</xdr:rowOff>
    </xdr:from>
    <xdr:ext cx="76200" cy="200025"/>
    <xdr:sp>
      <xdr:nvSpPr>
        <xdr:cNvPr id="186" name="TextBox 521"/>
        <xdr:cNvSpPr txBox="1">
          <a:spLocks noChangeArrowheads="1"/>
        </xdr:cNvSpPr>
      </xdr:nvSpPr>
      <xdr:spPr>
        <a:xfrm>
          <a:off x="5000625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535</xdr:row>
      <xdr:rowOff>0</xdr:rowOff>
    </xdr:from>
    <xdr:ext cx="76200" cy="200025"/>
    <xdr:sp>
      <xdr:nvSpPr>
        <xdr:cNvPr id="187" name="TextBox 522"/>
        <xdr:cNvSpPr txBox="1">
          <a:spLocks noChangeArrowheads="1"/>
        </xdr:cNvSpPr>
      </xdr:nvSpPr>
      <xdr:spPr>
        <a:xfrm>
          <a:off x="5000625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535</xdr:row>
      <xdr:rowOff>0</xdr:rowOff>
    </xdr:from>
    <xdr:ext cx="76200" cy="200025"/>
    <xdr:sp>
      <xdr:nvSpPr>
        <xdr:cNvPr id="188" name="TextBox 523"/>
        <xdr:cNvSpPr txBox="1">
          <a:spLocks noChangeArrowheads="1"/>
        </xdr:cNvSpPr>
      </xdr:nvSpPr>
      <xdr:spPr>
        <a:xfrm>
          <a:off x="5000625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535</xdr:row>
      <xdr:rowOff>0</xdr:rowOff>
    </xdr:from>
    <xdr:ext cx="76200" cy="200025"/>
    <xdr:sp>
      <xdr:nvSpPr>
        <xdr:cNvPr id="189" name="TextBox 524"/>
        <xdr:cNvSpPr txBox="1">
          <a:spLocks noChangeArrowheads="1"/>
        </xdr:cNvSpPr>
      </xdr:nvSpPr>
      <xdr:spPr>
        <a:xfrm>
          <a:off x="63627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535</xdr:row>
      <xdr:rowOff>0</xdr:rowOff>
    </xdr:from>
    <xdr:ext cx="76200" cy="200025"/>
    <xdr:sp>
      <xdr:nvSpPr>
        <xdr:cNvPr id="190" name="TextBox 525"/>
        <xdr:cNvSpPr txBox="1">
          <a:spLocks noChangeArrowheads="1"/>
        </xdr:cNvSpPr>
      </xdr:nvSpPr>
      <xdr:spPr>
        <a:xfrm>
          <a:off x="63627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535</xdr:row>
      <xdr:rowOff>0</xdr:rowOff>
    </xdr:from>
    <xdr:ext cx="76200" cy="200025"/>
    <xdr:sp>
      <xdr:nvSpPr>
        <xdr:cNvPr id="191" name="TextBox 526"/>
        <xdr:cNvSpPr txBox="1">
          <a:spLocks noChangeArrowheads="1"/>
        </xdr:cNvSpPr>
      </xdr:nvSpPr>
      <xdr:spPr>
        <a:xfrm>
          <a:off x="63627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535</xdr:row>
      <xdr:rowOff>0</xdr:rowOff>
    </xdr:from>
    <xdr:ext cx="76200" cy="200025"/>
    <xdr:sp>
      <xdr:nvSpPr>
        <xdr:cNvPr id="192" name="TextBox 527"/>
        <xdr:cNvSpPr txBox="1">
          <a:spLocks noChangeArrowheads="1"/>
        </xdr:cNvSpPr>
      </xdr:nvSpPr>
      <xdr:spPr>
        <a:xfrm>
          <a:off x="63627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535</xdr:row>
      <xdr:rowOff>0</xdr:rowOff>
    </xdr:from>
    <xdr:ext cx="76200" cy="200025"/>
    <xdr:sp>
      <xdr:nvSpPr>
        <xdr:cNvPr id="193" name="TextBox 528"/>
        <xdr:cNvSpPr txBox="1">
          <a:spLocks noChangeArrowheads="1"/>
        </xdr:cNvSpPr>
      </xdr:nvSpPr>
      <xdr:spPr>
        <a:xfrm>
          <a:off x="63627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535</xdr:row>
      <xdr:rowOff>0</xdr:rowOff>
    </xdr:from>
    <xdr:ext cx="76200" cy="200025"/>
    <xdr:sp>
      <xdr:nvSpPr>
        <xdr:cNvPr id="194" name="TextBox 529"/>
        <xdr:cNvSpPr txBox="1">
          <a:spLocks noChangeArrowheads="1"/>
        </xdr:cNvSpPr>
      </xdr:nvSpPr>
      <xdr:spPr>
        <a:xfrm>
          <a:off x="63627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535</xdr:row>
      <xdr:rowOff>0</xdr:rowOff>
    </xdr:from>
    <xdr:ext cx="76200" cy="200025"/>
    <xdr:sp>
      <xdr:nvSpPr>
        <xdr:cNvPr id="195" name="TextBox 530"/>
        <xdr:cNvSpPr txBox="1">
          <a:spLocks noChangeArrowheads="1"/>
        </xdr:cNvSpPr>
      </xdr:nvSpPr>
      <xdr:spPr>
        <a:xfrm>
          <a:off x="73152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535</xdr:row>
      <xdr:rowOff>0</xdr:rowOff>
    </xdr:from>
    <xdr:ext cx="76200" cy="200025"/>
    <xdr:sp>
      <xdr:nvSpPr>
        <xdr:cNvPr id="196" name="TextBox 531"/>
        <xdr:cNvSpPr txBox="1">
          <a:spLocks noChangeArrowheads="1"/>
        </xdr:cNvSpPr>
      </xdr:nvSpPr>
      <xdr:spPr>
        <a:xfrm>
          <a:off x="73152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535</xdr:row>
      <xdr:rowOff>0</xdr:rowOff>
    </xdr:from>
    <xdr:ext cx="76200" cy="200025"/>
    <xdr:sp>
      <xdr:nvSpPr>
        <xdr:cNvPr id="197" name="TextBox 532"/>
        <xdr:cNvSpPr txBox="1">
          <a:spLocks noChangeArrowheads="1"/>
        </xdr:cNvSpPr>
      </xdr:nvSpPr>
      <xdr:spPr>
        <a:xfrm>
          <a:off x="73152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535</xdr:row>
      <xdr:rowOff>0</xdr:rowOff>
    </xdr:from>
    <xdr:ext cx="76200" cy="200025"/>
    <xdr:sp>
      <xdr:nvSpPr>
        <xdr:cNvPr id="198" name="TextBox 533"/>
        <xdr:cNvSpPr txBox="1">
          <a:spLocks noChangeArrowheads="1"/>
        </xdr:cNvSpPr>
      </xdr:nvSpPr>
      <xdr:spPr>
        <a:xfrm>
          <a:off x="73152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535</xdr:row>
      <xdr:rowOff>0</xdr:rowOff>
    </xdr:from>
    <xdr:ext cx="76200" cy="200025"/>
    <xdr:sp>
      <xdr:nvSpPr>
        <xdr:cNvPr id="199" name="TextBox 534"/>
        <xdr:cNvSpPr txBox="1">
          <a:spLocks noChangeArrowheads="1"/>
        </xdr:cNvSpPr>
      </xdr:nvSpPr>
      <xdr:spPr>
        <a:xfrm>
          <a:off x="73152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535</xdr:row>
      <xdr:rowOff>0</xdr:rowOff>
    </xdr:from>
    <xdr:ext cx="76200" cy="200025"/>
    <xdr:sp>
      <xdr:nvSpPr>
        <xdr:cNvPr id="200" name="TextBox 535"/>
        <xdr:cNvSpPr txBox="1">
          <a:spLocks noChangeArrowheads="1"/>
        </xdr:cNvSpPr>
      </xdr:nvSpPr>
      <xdr:spPr>
        <a:xfrm>
          <a:off x="7315200" y="15715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538</xdr:row>
      <xdr:rowOff>0</xdr:rowOff>
    </xdr:from>
    <xdr:ext cx="76200" cy="200025"/>
    <xdr:sp>
      <xdr:nvSpPr>
        <xdr:cNvPr id="201" name="TextBox 536"/>
        <xdr:cNvSpPr txBox="1">
          <a:spLocks noChangeArrowheads="1"/>
        </xdr:cNvSpPr>
      </xdr:nvSpPr>
      <xdr:spPr>
        <a:xfrm>
          <a:off x="7505700" y="1577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537</xdr:row>
      <xdr:rowOff>0</xdr:rowOff>
    </xdr:from>
    <xdr:ext cx="76200" cy="200025"/>
    <xdr:sp>
      <xdr:nvSpPr>
        <xdr:cNvPr id="202" name="TextBox 537"/>
        <xdr:cNvSpPr txBox="1">
          <a:spLocks noChangeArrowheads="1"/>
        </xdr:cNvSpPr>
      </xdr:nvSpPr>
      <xdr:spPr>
        <a:xfrm>
          <a:off x="2095500" y="1575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543</xdr:row>
      <xdr:rowOff>0</xdr:rowOff>
    </xdr:from>
    <xdr:ext cx="76200" cy="200025"/>
    <xdr:sp>
      <xdr:nvSpPr>
        <xdr:cNvPr id="203" name="TextBox 538"/>
        <xdr:cNvSpPr txBox="1">
          <a:spLocks noChangeArrowheads="1"/>
        </xdr:cNvSpPr>
      </xdr:nvSpPr>
      <xdr:spPr>
        <a:xfrm>
          <a:off x="5000625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537</xdr:row>
      <xdr:rowOff>0</xdr:rowOff>
    </xdr:from>
    <xdr:ext cx="76200" cy="200025"/>
    <xdr:sp>
      <xdr:nvSpPr>
        <xdr:cNvPr id="204" name="TextBox 539"/>
        <xdr:cNvSpPr txBox="1">
          <a:spLocks noChangeArrowheads="1"/>
        </xdr:cNvSpPr>
      </xdr:nvSpPr>
      <xdr:spPr>
        <a:xfrm>
          <a:off x="2171700" y="1575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537</xdr:row>
      <xdr:rowOff>0</xdr:rowOff>
    </xdr:from>
    <xdr:ext cx="76200" cy="200025"/>
    <xdr:sp>
      <xdr:nvSpPr>
        <xdr:cNvPr id="205" name="TextBox 540"/>
        <xdr:cNvSpPr txBox="1">
          <a:spLocks noChangeArrowheads="1"/>
        </xdr:cNvSpPr>
      </xdr:nvSpPr>
      <xdr:spPr>
        <a:xfrm>
          <a:off x="1905000" y="1575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537</xdr:row>
      <xdr:rowOff>0</xdr:rowOff>
    </xdr:from>
    <xdr:ext cx="76200" cy="200025"/>
    <xdr:sp>
      <xdr:nvSpPr>
        <xdr:cNvPr id="206" name="TextBox 541"/>
        <xdr:cNvSpPr txBox="1">
          <a:spLocks noChangeArrowheads="1"/>
        </xdr:cNvSpPr>
      </xdr:nvSpPr>
      <xdr:spPr>
        <a:xfrm>
          <a:off x="2095500" y="1575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537</xdr:row>
      <xdr:rowOff>0</xdr:rowOff>
    </xdr:from>
    <xdr:ext cx="76200" cy="200025"/>
    <xdr:sp>
      <xdr:nvSpPr>
        <xdr:cNvPr id="207" name="TextBox 542"/>
        <xdr:cNvSpPr txBox="1">
          <a:spLocks noChangeArrowheads="1"/>
        </xdr:cNvSpPr>
      </xdr:nvSpPr>
      <xdr:spPr>
        <a:xfrm>
          <a:off x="2543175" y="1575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543</xdr:row>
      <xdr:rowOff>0</xdr:rowOff>
    </xdr:from>
    <xdr:ext cx="76200" cy="200025"/>
    <xdr:sp>
      <xdr:nvSpPr>
        <xdr:cNvPr id="208" name="TextBox 543"/>
        <xdr:cNvSpPr txBox="1">
          <a:spLocks noChangeArrowheads="1"/>
        </xdr:cNvSpPr>
      </xdr:nvSpPr>
      <xdr:spPr>
        <a:xfrm>
          <a:off x="5000625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543</xdr:row>
      <xdr:rowOff>0</xdr:rowOff>
    </xdr:from>
    <xdr:ext cx="76200" cy="200025"/>
    <xdr:sp>
      <xdr:nvSpPr>
        <xdr:cNvPr id="209" name="TextBox 544"/>
        <xdr:cNvSpPr txBox="1">
          <a:spLocks noChangeArrowheads="1"/>
        </xdr:cNvSpPr>
      </xdr:nvSpPr>
      <xdr:spPr>
        <a:xfrm>
          <a:off x="5000625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543</xdr:row>
      <xdr:rowOff>0</xdr:rowOff>
    </xdr:from>
    <xdr:ext cx="76200" cy="200025"/>
    <xdr:sp>
      <xdr:nvSpPr>
        <xdr:cNvPr id="210" name="TextBox 545"/>
        <xdr:cNvSpPr txBox="1">
          <a:spLocks noChangeArrowheads="1"/>
        </xdr:cNvSpPr>
      </xdr:nvSpPr>
      <xdr:spPr>
        <a:xfrm>
          <a:off x="5000625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543</xdr:row>
      <xdr:rowOff>0</xdr:rowOff>
    </xdr:from>
    <xdr:ext cx="76200" cy="200025"/>
    <xdr:sp>
      <xdr:nvSpPr>
        <xdr:cNvPr id="211" name="TextBox 546"/>
        <xdr:cNvSpPr txBox="1">
          <a:spLocks noChangeArrowheads="1"/>
        </xdr:cNvSpPr>
      </xdr:nvSpPr>
      <xdr:spPr>
        <a:xfrm>
          <a:off x="5000625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543</xdr:row>
      <xdr:rowOff>0</xdr:rowOff>
    </xdr:from>
    <xdr:ext cx="76200" cy="200025"/>
    <xdr:sp>
      <xdr:nvSpPr>
        <xdr:cNvPr id="212" name="TextBox 547"/>
        <xdr:cNvSpPr txBox="1">
          <a:spLocks noChangeArrowheads="1"/>
        </xdr:cNvSpPr>
      </xdr:nvSpPr>
      <xdr:spPr>
        <a:xfrm>
          <a:off x="5000625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543</xdr:row>
      <xdr:rowOff>0</xdr:rowOff>
    </xdr:from>
    <xdr:ext cx="76200" cy="200025"/>
    <xdr:sp>
      <xdr:nvSpPr>
        <xdr:cNvPr id="213" name="TextBox 548"/>
        <xdr:cNvSpPr txBox="1">
          <a:spLocks noChangeArrowheads="1"/>
        </xdr:cNvSpPr>
      </xdr:nvSpPr>
      <xdr:spPr>
        <a:xfrm>
          <a:off x="63627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543</xdr:row>
      <xdr:rowOff>0</xdr:rowOff>
    </xdr:from>
    <xdr:ext cx="76200" cy="200025"/>
    <xdr:sp>
      <xdr:nvSpPr>
        <xdr:cNvPr id="214" name="TextBox 549"/>
        <xdr:cNvSpPr txBox="1">
          <a:spLocks noChangeArrowheads="1"/>
        </xdr:cNvSpPr>
      </xdr:nvSpPr>
      <xdr:spPr>
        <a:xfrm>
          <a:off x="63627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543</xdr:row>
      <xdr:rowOff>0</xdr:rowOff>
    </xdr:from>
    <xdr:ext cx="76200" cy="200025"/>
    <xdr:sp>
      <xdr:nvSpPr>
        <xdr:cNvPr id="215" name="TextBox 550"/>
        <xdr:cNvSpPr txBox="1">
          <a:spLocks noChangeArrowheads="1"/>
        </xdr:cNvSpPr>
      </xdr:nvSpPr>
      <xdr:spPr>
        <a:xfrm>
          <a:off x="63627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543</xdr:row>
      <xdr:rowOff>0</xdr:rowOff>
    </xdr:from>
    <xdr:ext cx="76200" cy="200025"/>
    <xdr:sp>
      <xdr:nvSpPr>
        <xdr:cNvPr id="216" name="TextBox 551"/>
        <xdr:cNvSpPr txBox="1">
          <a:spLocks noChangeArrowheads="1"/>
        </xdr:cNvSpPr>
      </xdr:nvSpPr>
      <xdr:spPr>
        <a:xfrm>
          <a:off x="63627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543</xdr:row>
      <xdr:rowOff>0</xdr:rowOff>
    </xdr:from>
    <xdr:ext cx="76200" cy="200025"/>
    <xdr:sp>
      <xdr:nvSpPr>
        <xdr:cNvPr id="217" name="TextBox 552"/>
        <xdr:cNvSpPr txBox="1">
          <a:spLocks noChangeArrowheads="1"/>
        </xdr:cNvSpPr>
      </xdr:nvSpPr>
      <xdr:spPr>
        <a:xfrm>
          <a:off x="63627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543</xdr:row>
      <xdr:rowOff>0</xdr:rowOff>
    </xdr:from>
    <xdr:ext cx="76200" cy="200025"/>
    <xdr:sp>
      <xdr:nvSpPr>
        <xdr:cNvPr id="218" name="TextBox 553"/>
        <xdr:cNvSpPr txBox="1">
          <a:spLocks noChangeArrowheads="1"/>
        </xdr:cNvSpPr>
      </xdr:nvSpPr>
      <xdr:spPr>
        <a:xfrm>
          <a:off x="63627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76200" cy="200025"/>
    <xdr:sp>
      <xdr:nvSpPr>
        <xdr:cNvPr id="219" name="TextBox 554"/>
        <xdr:cNvSpPr txBox="1">
          <a:spLocks noChangeArrowheads="1"/>
        </xdr:cNvSpPr>
      </xdr:nvSpPr>
      <xdr:spPr>
        <a:xfrm>
          <a:off x="73152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76200" cy="200025"/>
    <xdr:sp>
      <xdr:nvSpPr>
        <xdr:cNvPr id="220" name="TextBox 555"/>
        <xdr:cNvSpPr txBox="1">
          <a:spLocks noChangeArrowheads="1"/>
        </xdr:cNvSpPr>
      </xdr:nvSpPr>
      <xdr:spPr>
        <a:xfrm>
          <a:off x="73152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76200" cy="200025"/>
    <xdr:sp>
      <xdr:nvSpPr>
        <xdr:cNvPr id="221" name="TextBox 556"/>
        <xdr:cNvSpPr txBox="1">
          <a:spLocks noChangeArrowheads="1"/>
        </xdr:cNvSpPr>
      </xdr:nvSpPr>
      <xdr:spPr>
        <a:xfrm>
          <a:off x="73152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76200" cy="200025"/>
    <xdr:sp>
      <xdr:nvSpPr>
        <xdr:cNvPr id="222" name="TextBox 557"/>
        <xdr:cNvSpPr txBox="1">
          <a:spLocks noChangeArrowheads="1"/>
        </xdr:cNvSpPr>
      </xdr:nvSpPr>
      <xdr:spPr>
        <a:xfrm>
          <a:off x="73152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76200" cy="200025"/>
    <xdr:sp>
      <xdr:nvSpPr>
        <xdr:cNvPr id="223" name="TextBox 558"/>
        <xdr:cNvSpPr txBox="1">
          <a:spLocks noChangeArrowheads="1"/>
        </xdr:cNvSpPr>
      </xdr:nvSpPr>
      <xdr:spPr>
        <a:xfrm>
          <a:off x="73152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543</xdr:row>
      <xdr:rowOff>0</xdr:rowOff>
    </xdr:from>
    <xdr:ext cx="76200" cy="200025"/>
    <xdr:sp>
      <xdr:nvSpPr>
        <xdr:cNvPr id="224" name="TextBox 559"/>
        <xdr:cNvSpPr txBox="1">
          <a:spLocks noChangeArrowheads="1"/>
        </xdr:cNvSpPr>
      </xdr:nvSpPr>
      <xdr:spPr>
        <a:xfrm>
          <a:off x="7315200" y="1591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546</xdr:row>
      <xdr:rowOff>0</xdr:rowOff>
    </xdr:from>
    <xdr:ext cx="76200" cy="200025"/>
    <xdr:sp>
      <xdr:nvSpPr>
        <xdr:cNvPr id="225" name="TextBox 560"/>
        <xdr:cNvSpPr txBox="1">
          <a:spLocks noChangeArrowheads="1"/>
        </xdr:cNvSpPr>
      </xdr:nvSpPr>
      <xdr:spPr>
        <a:xfrm>
          <a:off x="7505700" y="15974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545</xdr:row>
      <xdr:rowOff>0</xdr:rowOff>
    </xdr:from>
    <xdr:ext cx="76200" cy="200025"/>
    <xdr:sp>
      <xdr:nvSpPr>
        <xdr:cNvPr id="226" name="TextBox 561"/>
        <xdr:cNvSpPr txBox="1">
          <a:spLocks noChangeArrowheads="1"/>
        </xdr:cNvSpPr>
      </xdr:nvSpPr>
      <xdr:spPr>
        <a:xfrm>
          <a:off x="2095500" y="1595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551</xdr:row>
      <xdr:rowOff>0</xdr:rowOff>
    </xdr:from>
    <xdr:ext cx="76200" cy="200025"/>
    <xdr:sp>
      <xdr:nvSpPr>
        <xdr:cNvPr id="227" name="TextBox 562"/>
        <xdr:cNvSpPr txBox="1">
          <a:spLocks noChangeArrowheads="1"/>
        </xdr:cNvSpPr>
      </xdr:nvSpPr>
      <xdr:spPr>
        <a:xfrm>
          <a:off x="5000625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545</xdr:row>
      <xdr:rowOff>0</xdr:rowOff>
    </xdr:from>
    <xdr:ext cx="76200" cy="200025"/>
    <xdr:sp>
      <xdr:nvSpPr>
        <xdr:cNvPr id="228" name="TextBox 563"/>
        <xdr:cNvSpPr txBox="1">
          <a:spLocks noChangeArrowheads="1"/>
        </xdr:cNvSpPr>
      </xdr:nvSpPr>
      <xdr:spPr>
        <a:xfrm>
          <a:off x="2171700" y="1595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545</xdr:row>
      <xdr:rowOff>0</xdr:rowOff>
    </xdr:from>
    <xdr:ext cx="76200" cy="200025"/>
    <xdr:sp>
      <xdr:nvSpPr>
        <xdr:cNvPr id="229" name="TextBox 564"/>
        <xdr:cNvSpPr txBox="1">
          <a:spLocks noChangeArrowheads="1"/>
        </xdr:cNvSpPr>
      </xdr:nvSpPr>
      <xdr:spPr>
        <a:xfrm>
          <a:off x="1905000" y="1595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545</xdr:row>
      <xdr:rowOff>0</xdr:rowOff>
    </xdr:from>
    <xdr:ext cx="76200" cy="200025"/>
    <xdr:sp>
      <xdr:nvSpPr>
        <xdr:cNvPr id="230" name="TextBox 565"/>
        <xdr:cNvSpPr txBox="1">
          <a:spLocks noChangeArrowheads="1"/>
        </xdr:cNvSpPr>
      </xdr:nvSpPr>
      <xdr:spPr>
        <a:xfrm>
          <a:off x="2095500" y="1595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545</xdr:row>
      <xdr:rowOff>0</xdr:rowOff>
    </xdr:from>
    <xdr:ext cx="76200" cy="200025"/>
    <xdr:sp>
      <xdr:nvSpPr>
        <xdr:cNvPr id="231" name="TextBox 566"/>
        <xdr:cNvSpPr txBox="1">
          <a:spLocks noChangeArrowheads="1"/>
        </xdr:cNvSpPr>
      </xdr:nvSpPr>
      <xdr:spPr>
        <a:xfrm>
          <a:off x="2543175" y="15953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551</xdr:row>
      <xdr:rowOff>0</xdr:rowOff>
    </xdr:from>
    <xdr:ext cx="76200" cy="200025"/>
    <xdr:sp>
      <xdr:nvSpPr>
        <xdr:cNvPr id="232" name="TextBox 567"/>
        <xdr:cNvSpPr txBox="1">
          <a:spLocks noChangeArrowheads="1"/>
        </xdr:cNvSpPr>
      </xdr:nvSpPr>
      <xdr:spPr>
        <a:xfrm>
          <a:off x="5000625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551</xdr:row>
      <xdr:rowOff>0</xdr:rowOff>
    </xdr:from>
    <xdr:ext cx="76200" cy="200025"/>
    <xdr:sp>
      <xdr:nvSpPr>
        <xdr:cNvPr id="233" name="TextBox 568"/>
        <xdr:cNvSpPr txBox="1">
          <a:spLocks noChangeArrowheads="1"/>
        </xdr:cNvSpPr>
      </xdr:nvSpPr>
      <xdr:spPr>
        <a:xfrm>
          <a:off x="5000625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551</xdr:row>
      <xdr:rowOff>0</xdr:rowOff>
    </xdr:from>
    <xdr:ext cx="76200" cy="200025"/>
    <xdr:sp>
      <xdr:nvSpPr>
        <xdr:cNvPr id="234" name="TextBox 569"/>
        <xdr:cNvSpPr txBox="1">
          <a:spLocks noChangeArrowheads="1"/>
        </xdr:cNvSpPr>
      </xdr:nvSpPr>
      <xdr:spPr>
        <a:xfrm>
          <a:off x="5000625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551</xdr:row>
      <xdr:rowOff>0</xdr:rowOff>
    </xdr:from>
    <xdr:ext cx="76200" cy="200025"/>
    <xdr:sp>
      <xdr:nvSpPr>
        <xdr:cNvPr id="235" name="TextBox 570"/>
        <xdr:cNvSpPr txBox="1">
          <a:spLocks noChangeArrowheads="1"/>
        </xdr:cNvSpPr>
      </xdr:nvSpPr>
      <xdr:spPr>
        <a:xfrm>
          <a:off x="5000625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551</xdr:row>
      <xdr:rowOff>0</xdr:rowOff>
    </xdr:from>
    <xdr:ext cx="76200" cy="200025"/>
    <xdr:sp>
      <xdr:nvSpPr>
        <xdr:cNvPr id="236" name="TextBox 571"/>
        <xdr:cNvSpPr txBox="1">
          <a:spLocks noChangeArrowheads="1"/>
        </xdr:cNvSpPr>
      </xdr:nvSpPr>
      <xdr:spPr>
        <a:xfrm>
          <a:off x="5000625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551</xdr:row>
      <xdr:rowOff>0</xdr:rowOff>
    </xdr:from>
    <xdr:ext cx="76200" cy="200025"/>
    <xdr:sp>
      <xdr:nvSpPr>
        <xdr:cNvPr id="237" name="TextBox 572"/>
        <xdr:cNvSpPr txBox="1">
          <a:spLocks noChangeArrowheads="1"/>
        </xdr:cNvSpPr>
      </xdr:nvSpPr>
      <xdr:spPr>
        <a:xfrm>
          <a:off x="63627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551</xdr:row>
      <xdr:rowOff>0</xdr:rowOff>
    </xdr:from>
    <xdr:ext cx="76200" cy="200025"/>
    <xdr:sp>
      <xdr:nvSpPr>
        <xdr:cNvPr id="238" name="TextBox 573"/>
        <xdr:cNvSpPr txBox="1">
          <a:spLocks noChangeArrowheads="1"/>
        </xdr:cNvSpPr>
      </xdr:nvSpPr>
      <xdr:spPr>
        <a:xfrm>
          <a:off x="63627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551</xdr:row>
      <xdr:rowOff>0</xdr:rowOff>
    </xdr:from>
    <xdr:ext cx="76200" cy="200025"/>
    <xdr:sp>
      <xdr:nvSpPr>
        <xdr:cNvPr id="239" name="TextBox 574"/>
        <xdr:cNvSpPr txBox="1">
          <a:spLocks noChangeArrowheads="1"/>
        </xdr:cNvSpPr>
      </xdr:nvSpPr>
      <xdr:spPr>
        <a:xfrm>
          <a:off x="63627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551</xdr:row>
      <xdr:rowOff>0</xdr:rowOff>
    </xdr:from>
    <xdr:ext cx="76200" cy="200025"/>
    <xdr:sp>
      <xdr:nvSpPr>
        <xdr:cNvPr id="240" name="TextBox 575"/>
        <xdr:cNvSpPr txBox="1">
          <a:spLocks noChangeArrowheads="1"/>
        </xdr:cNvSpPr>
      </xdr:nvSpPr>
      <xdr:spPr>
        <a:xfrm>
          <a:off x="63627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551</xdr:row>
      <xdr:rowOff>0</xdr:rowOff>
    </xdr:from>
    <xdr:ext cx="76200" cy="200025"/>
    <xdr:sp>
      <xdr:nvSpPr>
        <xdr:cNvPr id="241" name="TextBox 576"/>
        <xdr:cNvSpPr txBox="1">
          <a:spLocks noChangeArrowheads="1"/>
        </xdr:cNvSpPr>
      </xdr:nvSpPr>
      <xdr:spPr>
        <a:xfrm>
          <a:off x="63627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551</xdr:row>
      <xdr:rowOff>0</xdr:rowOff>
    </xdr:from>
    <xdr:ext cx="76200" cy="200025"/>
    <xdr:sp>
      <xdr:nvSpPr>
        <xdr:cNvPr id="242" name="TextBox 577"/>
        <xdr:cNvSpPr txBox="1">
          <a:spLocks noChangeArrowheads="1"/>
        </xdr:cNvSpPr>
      </xdr:nvSpPr>
      <xdr:spPr>
        <a:xfrm>
          <a:off x="63627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551</xdr:row>
      <xdr:rowOff>0</xdr:rowOff>
    </xdr:from>
    <xdr:ext cx="76200" cy="200025"/>
    <xdr:sp>
      <xdr:nvSpPr>
        <xdr:cNvPr id="243" name="TextBox 578"/>
        <xdr:cNvSpPr txBox="1">
          <a:spLocks noChangeArrowheads="1"/>
        </xdr:cNvSpPr>
      </xdr:nvSpPr>
      <xdr:spPr>
        <a:xfrm>
          <a:off x="73152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551</xdr:row>
      <xdr:rowOff>0</xdr:rowOff>
    </xdr:from>
    <xdr:ext cx="76200" cy="200025"/>
    <xdr:sp>
      <xdr:nvSpPr>
        <xdr:cNvPr id="244" name="TextBox 579"/>
        <xdr:cNvSpPr txBox="1">
          <a:spLocks noChangeArrowheads="1"/>
        </xdr:cNvSpPr>
      </xdr:nvSpPr>
      <xdr:spPr>
        <a:xfrm>
          <a:off x="73152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551</xdr:row>
      <xdr:rowOff>0</xdr:rowOff>
    </xdr:from>
    <xdr:ext cx="76200" cy="200025"/>
    <xdr:sp>
      <xdr:nvSpPr>
        <xdr:cNvPr id="245" name="TextBox 580"/>
        <xdr:cNvSpPr txBox="1">
          <a:spLocks noChangeArrowheads="1"/>
        </xdr:cNvSpPr>
      </xdr:nvSpPr>
      <xdr:spPr>
        <a:xfrm>
          <a:off x="73152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551</xdr:row>
      <xdr:rowOff>0</xdr:rowOff>
    </xdr:from>
    <xdr:ext cx="76200" cy="200025"/>
    <xdr:sp>
      <xdr:nvSpPr>
        <xdr:cNvPr id="246" name="TextBox 581"/>
        <xdr:cNvSpPr txBox="1">
          <a:spLocks noChangeArrowheads="1"/>
        </xdr:cNvSpPr>
      </xdr:nvSpPr>
      <xdr:spPr>
        <a:xfrm>
          <a:off x="73152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551</xdr:row>
      <xdr:rowOff>0</xdr:rowOff>
    </xdr:from>
    <xdr:ext cx="76200" cy="200025"/>
    <xdr:sp>
      <xdr:nvSpPr>
        <xdr:cNvPr id="247" name="TextBox 582"/>
        <xdr:cNvSpPr txBox="1">
          <a:spLocks noChangeArrowheads="1"/>
        </xdr:cNvSpPr>
      </xdr:nvSpPr>
      <xdr:spPr>
        <a:xfrm>
          <a:off x="73152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551</xdr:row>
      <xdr:rowOff>0</xdr:rowOff>
    </xdr:from>
    <xdr:ext cx="76200" cy="200025"/>
    <xdr:sp>
      <xdr:nvSpPr>
        <xdr:cNvPr id="248" name="TextBox 583"/>
        <xdr:cNvSpPr txBox="1">
          <a:spLocks noChangeArrowheads="1"/>
        </xdr:cNvSpPr>
      </xdr:nvSpPr>
      <xdr:spPr>
        <a:xfrm>
          <a:off x="7315200" y="16096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554</xdr:row>
      <xdr:rowOff>0</xdr:rowOff>
    </xdr:from>
    <xdr:ext cx="76200" cy="200025"/>
    <xdr:sp>
      <xdr:nvSpPr>
        <xdr:cNvPr id="249" name="TextBox 584"/>
        <xdr:cNvSpPr txBox="1">
          <a:spLocks noChangeArrowheads="1"/>
        </xdr:cNvSpPr>
      </xdr:nvSpPr>
      <xdr:spPr>
        <a:xfrm>
          <a:off x="7505700" y="16160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553</xdr:row>
      <xdr:rowOff>0</xdr:rowOff>
    </xdr:from>
    <xdr:ext cx="76200" cy="200025"/>
    <xdr:sp>
      <xdr:nvSpPr>
        <xdr:cNvPr id="250" name="TextBox 585"/>
        <xdr:cNvSpPr txBox="1">
          <a:spLocks noChangeArrowheads="1"/>
        </xdr:cNvSpPr>
      </xdr:nvSpPr>
      <xdr:spPr>
        <a:xfrm>
          <a:off x="2095500" y="16139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559</xdr:row>
      <xdr:rowOff>0</xdr:rowOff>
    </xdr:from>
    <xdr:ext cx="76200" cy="200025"/>
    <xdr:sp>
      <xdr:nvSpPr>
        <xdr:cNvPr id="251" name="TextBox 586"/>
        <xdr:cNvSpPr txBox="1">
          <a:spLocks noChangeArrowheads="1"/>
        </xdr:cNvSpPr>
      </xdr:nvSpPr>
      <xdr:spPr>
        <a:xfrm>
          <a:off x="5000625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553</xdr:row>
      <xdr:rowOff>0</xdr:rowOff>
    </xdr:from>
    <xdr:ext cx="76200" cy="200025"/>
    <xdr:sp>
      <xdr:nvSpPr>
        <xdr:cNvPr id="252" name="TextBox 587"/>
        <xdr:cNvSpPr txBox="1">
          <a:spLocks noChangeArrowheads="1"/>
        </xdr:cNvSpPr>
      </xdr:nvSpPr>
      <xdr:spPr>
        <a:xfrm>
          <a:off x="2171700" y="16139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553</xdr:row>
      <xdr:rowOff>0</xdr:rowOff>
    </xdr:from>
    <xdr:ext cx="76200" cy="200025"/>
    <xdr:sp>
      <xdr:nvSpPr>
        <xdr:cNvPr id="253" name="TextBox 588"/>
        <xdr:cNvSpPr txBox="1">
          <a:spLocks noChangeArrowheads="1"/>
        </xdr:cNvSpPr>
      </xdr:nvSpPr>
      <xdr:spPr>
        <a:xfrm>
          <a:off x="1905000" y="16139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553</xdr:row>
      <xdr:rowOff>0</xdr:rowOff>
    </xdr:from>
    <xdr:ext cx="76200" cy="200025"/>
    <xdr:sp>
      <xdr:nvSpPr>
        <xdr:cNvPr id="254" name="TextBox 589"/>
        <xdr:cNvSpPr txBox="1">
          <a:spLocks noChangeArrowheads="1"/>
        </xdr:cNvSpPr>
      </xdr:nvSpPr>
      <xdr:spPr>
        <a:xfrm>
          <a:off x="2095500" y="16139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553</xdr:row>
      <xdr:rowOff>0</xdr:rowOff>
    </xdr:from>
    <xdr:ext cx="76200" cy="200025"/>
    <xdr:sp>
      <xdr:nvSpPr>
        <xdr:cNvPr id="255" name="TextBox 590"/>
        <xdr:cNvSpPr txBox="1">
          <a:spLocks noChangeArrowheads="1"/>
        </xdr:cNvSpPr>
      </xdr:nvSpPr>
      <xdr:spPr>
        <a:xfrm>
          <a:off x="2543175" y="16139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559</xdr:row>
      <xdr:rowOff>0</xdr:rowOff>
    </xdr:from>
    <xdr:ext cx="76200" cy="200025"/>
    <xdr:sp>
      <xdr:nvSpPr>
        <xdr:cNvPr id="256" name="TextBox 591"/>
        <xdr:cNvSpPr txBox="1">
          <a:spLocks noChangeArrowheads="1"/>
        </xdr:cNvSpPr>
      </xdr:nvSpPr>
      <xdr:spPr>
        <a:xfrm>
          <a:off x="5000625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559</xdr:row>
      <xdr:rowOff>0</xdr:rowOff>
    </xdr:from>
    <xdr:ext cx="76200" cy="200025"/>
    <xdr:sp>
      <xdr:nvSpPr>
        <xdr:cNvPr id="257" name="TextBox 592"/>
        <xdr:cNvSpPr txBox="1">
          <a:spLocks noChangeArrowheads="1"/>
        </xdr:cNvSpPr>
      </xdr:nvSpPr>
      <xdr:spPr>
        <a:xfrm>
          <a:off x="5000625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559</xdr:row>
      <xdr:rowOff>0</xdr:rowOff>
    </xdr:from>
    <xdr:ext cx="76200" cy="200025"/>
    <xdr:sp>
      <xdr:nvSpPr>
        <xdr:cNvPr id="258" name="TextBox 593"/>
        <xdr:cNvSpPr txBox="1">
          <a:spLocks noChangeArrowheads="1"/>
        </xdr:cNvSpPr>
      </xdr:nvSpPr>
      <xdr:spPr>
        <a:xfrm>
          <a:off x="5000625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559</xdr:row>
      <xdr:rowOff>0</xdr:rowOff>
    </xdr:from>
    <xdr:ext cx="76200" cy="200025"/>
    <xdr:sp>
      <xdr:nvSpPr>
        <xdr:cNvPr id="259" name="TextBox 594"/>
        <xdr:cNvSpPr txBox="1">
          <a:spLocks noChangeArrowheads="1"/>
        </xdr:cNvSpPr>
      </xdr:nvSpPr>
      <xdr:spPr>
        <a:xfrm>
          <a:off x="5000625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559</xdr:row>
      <xdr:rowOff>0</xdr:rowOff>
    </xdr:from>
    <xdr:ext cx="76200" cy="200025"/>
    <xdr:sp>
      <xdr:nvSpPr>
        <xdr:cNvPr id="260" name="TextBox 595"/>
        <xdr:cNvSpPr txBox="1">
          <a:spLocks noChangeArrowheads="1"/>
        </xdr:cNvSpPr>
      </xdr:nvSpPr>
      <xdr:spPr>
        <a:xfrm>
          <a:off x="5000625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559</xdr:row>
      <xdr:rowOff>0</xdr:rowOff>
    </xdr:from>
    <xdr:ext cx="76200" cy="200025"/>
    <xdr:sp>
      <xdr:nvSpPr>
        <xdr:cNvPr id="261" name="TextBox 596"/>
        <xdr:cNvSpPr txBox="1">
          <a:spLocks noChangeArrowheads="1"/>
        </xdr:cNvSpPr>
      </xdr:nvSpPr>
      <xdr:spPr>
        <a:xfrm>
          <a:off x="63627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559</xdr:row>
      <xdr:rowOff>0</xdr:rowOff>
    </xdr:from>
    <xdr:ext cx="76200" cy="200025"/>
    <xdr:sp>
      <xdr:nvSpPr>
        <xdr:cNvPr id="262" name="TextBox 597"/>
        <xdr:cNvSpPr txBox="1">
          <a:spLocks noChangeArrowheads="1"/>
        </xdr:cNvSpPr>
      </xdr:nvSpPr>
      <xdr:spPr>
        <a:xfrm>
          <a:off x="63627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559</xdr:row>
      <xdr:rowOff>0</xdr:rowOff>
    </xdr:from>
    <xdr:ext cx="76200" cy="200025"/>
    <xdr:sp>
      <xdr:nvSpPr>
        <xdr:cNvPr id="263" name="TextBox 598"/>
        <xdr:cNvSpPr txBox="1">
          <a:spLocks noChangeArrowheads="1"/>
        </xdr:cNvSpPr>
      </xdr:nvSpPr>
      <xdr:spPr>
        <a:xfrm>
          <a:off x="63627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559</xdr:row>
      <xdr:rowOff>0</xdr:rowOff>
    </xdr:from>
    <xdr:ext cx="76200" cy="200025"/>
    <xdr:sp>
      <xdr:nvSpPr>
        <xdr:cNvPr id="264" name="TextBox 599"/>
        <xdr:cNvSpPr txBox="1">
          <a:spLocks noChangeArrowheads="1"/>
        </xdr:cNvSpPr>
      </xdr:nvSpPr>
      <xdr:spPr>
        <a:xfrm>
          <a:off x="63627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559</xdr:row>
      <xdr:rowOff>0</xdr:rowOff>
    </xdr:from>
    <xdr:ext cx="76200" cy="200025"/>
    <xdr:sp>
      <xdr:nvSpPr>
        <xdr:cNvPr id="265" name="TextBox 600"/>
        <xdr:cNvSpPr txBox="1">
          <a:spLocks noChangeArrowheads="1"/>
        </xdr:cNvSpPr>
      </xdr:nvSpPr>
      <xdr:spPr>
        <a:xfrm>
          <a:off x="63627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559</xdr:row>
      <xdr:rowOff>0</xdr:rowOff>
    </xdr:from>
    <xdr:ext cx="76200" cy="200025"/>
    <xdr:sp>
      <xdr:nvSpPr>
        <xdr:cNvPr id="266" name="TextBox 601"/>
        <xdr:cNvSpPr txBox="1">
          <a:spLocks noChangeArrowheads="1"/>
        </xdr:cNvSpPr>
      </xdr:nvSpPr>
      <xdr:spPr>
        <a:xfrm>
          <a:off x="63627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559</xdr:row>
      <xdr:rowOff>0</xdr:rowOff>
    </xdr:from>
    <xdr:ext cx="76200" cy="200025"/>
    <xdr:sp>
      <xdr:nvSpPr>
        <xdr:cNvPr id="267" name="TextBox 602"/>
        <xdr:cNvSpPr txBox="1">
          <a:spLocks noChangeArrowheads="1"/>
        </xdr:cNvSpPr>
      </xdr:nvSpPr>
      <xdr:spPr>
        <a:xfrm>
          <a:off x="73152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559</xdr:row>
      <xdr:rowOff>0</xdr:rowOff>
    </xdr:from>
    <xdr:ext cx="76200" cy="200025"/>
    <xdr:sp>
      <xdr:nvSpPr>
        <xdr:cNvPr id="268" name="TextBox 603"/>
        <xdr:cNvSpPr txBox="1">
          <a:spLocks noChangeArrowheads="1"/>
        </xdr:cNvSpPr>
      </xdr:nvSpPr>
      <xdr:spPr>
        <a:xfrm>
          <a:off x="73152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559</xdr:row>
      <xdr:rowOff>0</xdr:rowOff>
    </xdr:from>
    <xdr:ext cx="76200" cy="200025"/>
    <xdr:sp>
      <xdr:nvSpPr>
        <xdr:cNvPr id="269" name="TextBox 604"/>
        <xdr:cNvSpPr txBox="1">
          <a:spLocks noChangeArrowheads="1"/>
        </xdr:cNvSpPr>
      </xdr:nvSpPr>
      <xdr:spPr>
        <a:xfrm>
          <a:off x="73152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559</xdr:row>
      <xdr:rowOff>0</xdr:rowOff>
    </xdr:from>
    <xdr:ext cx="76200" cy="200025"/>
    <xdr:sp>
      <xdr:nvSpPr>
        <xdr:cNvPr id="270" name="TextBox 605"/>
        <xdr:cNvSpPr txBox="1">
          <a:spLocks noChangeArrowheads="1"/>
        </xdr:cNvSpPr>
      </xdr:nvSpPr>
      <xdr:spPr>
        <a:xfrm>
          <a:off x="73152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559</xdr:row>
      <xdr:rowOff>0</xdr:rowOff>
    </xdr:from>
    <xdr:ext cx="76200" cy="200025"/>
    <xdr:sp>
      <xdr:nvSpPr>
        <xdr:cNvPr id="271" name="TextBox 606"/>
        <xdr:cNvSpPr txBox="1">
          <a:spLocks noChangeArrowheads="1"/>
        </xdr:cNvSpPr>
      </xdr:nvSpPr>
      <xdr:spPr>
        <a:xfrm>
          <a:off x="73152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559</xdr:row>
      <xdr:rowOff>0</xdr:rowOff>
    </xdr:from>
    <xdr:ext cx="76200" cy="200025"/>
    <xdr:sp>
      <xdr:nvSpPr>
        <xdr:cNvPr id="272" name="TextBox 607"/>
        <xdr:cNvSpPr txBox="1">
          <a:spLocks noChangeArrowheads="1"/>
        </xdr:cNvSpPr>
      </xdr:nvSpPr>
      <xdr:spPr>
        <a:xfrm>
          <a:off x="7315200" y="1628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562</xdr:row>
      <xdr:rowOff>0</xdr:rowOff>
    </xdr:from>
    <xdr:ext cx="76200" cy="200025"/>
    <xdr:sp>
      <xdr:nvSpPr>
        <xdr:cNvPr id="273" name="TextBox 608"/>
        <xdr:cNvSpPr txBox="1">
          <a:spLocks noChangeArrowheads="1"/>
        </xdr:cNvSpPr>
      </xdr:nvSpPr>
      <xdr:spPr>
        <a:xfrm>
          <a:off x="7505700" y="16365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561</xdr:row>
      <xdr:rowOff>0</xdr:rowOff>
    </xdr:from>
    <xdr:ext cx="76200" cy="200025"/>
    <xdr:sp>
      <xdr:nvSpPr>
        <xdr:cNvPr id="274" name="TextBox 609"/>
        <xdr:cNvSpPr txBox="1">
          <a:spLocks noChangeArrowheads="1"/>
        </xdr:cNvSpPr>
      </xdr:nvSpPr>
      <xdr:spPr>
        <a:xfrm>
          <a:off x="2095500" y="16324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0</xdr:rowOff>
    </xdr:from>
    <xdr:ext cx="76200" cy="200025"/>
    <xdr:sp>
      <xdr:nvSpPr>
        <xdr:cNvPr id="275" name="TextBox 610"/>
        <xdr:cNvSpPr txBox="1">
          <a:spLocks noChangeArrowheads="1"/>
        </xdr:cNvSpPr>
      </xdr:nvSpPr>
      <xdr:spPr>
        <a:xfrm>
          <a:off x="5000625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561</xdr:row>
      <xdr:rowOff>0</xdr:rowOff>
    </xdr:from>
    <xdr:ext cx="76200" cy="200025"/>
    <xdr:sp>
      <xdr:nvSpPr>
        <xdr:cNvPr id="276" name="TextBox 611"/>
        <xdr:cNvSpPr txBox="1">
          <a:spLocks noChangeArrowheads="1"/>
        </xdr:cNvSpPr>
      </xdr:nvSpPr>
      <xdr:spPr>
        <a:xfrm>
          <a:off x="2171700" y="16324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561</xdr:row>
      <xdr:rowOff>0</xdr:rowOff>
    </xdr:from>
    <xdr:ext cx="76200" cy="200025"/>
    <xdr:sp>
      <xdr:nvSpPr>
        <xdr:cNvPr id="277" name="TextBox 612"/>
        <xdr:cNvSpPr txBox="1">
          <a:spLocks noChangeArrowheads="1"/>
        </xdr:cNvSpPr>
      </xdr:nvSpPr>
      <xdr:spPr>
        <a:xfrm>
          <a:off x="1905000" y="16324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561</xdr:row>
      <xdr:rowOff>0</xdr:rowOff>
    </xdr:from>
    <xdr:ext cx="76200" cy="200025"/>
    <xdr:sp>
      <xdr:nvSpPr>
        <xdr:cNvPr id="278" name="TextBox 613"/>
        <xdr:cNvSpPr txBox="1">
          <a:spLocks noChangeArrowheads="1"/>
        </xdr:cNvSpPr>
      </xdr:nvSpPr>
      <xdr:spPr>
        <a:xfrm>
          <a:off x="2095500" y="16324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561</xdr:row>
      <xdr:rowOff>0</xdr:rowOff>
    </xdr:from>
    <xdr:ext cx="76200" cy="200025"/>
    <xdr:sp>
      <xdr:nvSpPr>
        <xdr:cNvPr id="279" name="TextBox 614"/>
        <xdr:cNvSpPr txBox="1">
          <a:spLocks noChangeArrowheads="1"/>
        </xdr:cNvSpPr>
      </xdr:nvSpPr>
      <xdr:spPr>
        <a:xfrm>
          <a:off x="2543175" y="16324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0</xdr:rowOff>
    </xdr:from>
    <xdr:ext cx="76200" cy="200025"/>
    <xdr:sp>
      <xdr:nvSpPr>
        <xdr:cNvPr id="280" name="TextBox 615"/>
        <xdr:cNvSpPr txBox="1">
          <a:spLocks noChangeArrowheads="1"/>
        </xdr:cNvSpPr>
      </xdr:nvSpPr>
      <xdr:spPr>
        <a:xfrm>
          <a:off x="5000625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0</xdr:rowOff>
    </xdr:from>
    <xdr:ext cx="76200" cy="200025"/>
    <xdr:sp>
      <xdr:nvSpPr>
        <xdr:cNvPr id="281" name="TextBox 616"/>
        <xdr:cNvSpPr txBox="1">
          <a:spLocks noChangeArrowheads="1"/>
        </xdr:cNvSpPr>
      </xdr:nvSpPr>
      <xdr:spPr>
        <a:xfrm>
          <a:off x="5000625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0</xdr:rowOff>
    </xdr:from>
    <xdr:ext cx="76200" cy="200025"/>
    <xdr:sp>
      <xdr:nvSpPr>
        <xdr:cNvPr id="282" name="TextBox 617"/>
        <xdr:cNvSpPr txBox="1">
          <a:spLocks noChangeArrowheads="1"/>
        </xdr:cNvSpPr>
      </xdr:nvSpPr>
      <xdr:spPr>
        <a:xfrm>
          <a:off x="5000625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0</xdr:rowOff>
    </xdr:from>
    <xdr:ext cx="76200" cy="200025"/>
    <xdr:sp>
      <xdr:nvSpPr>
        <xdr:cNvPr id="283" name="TextBox 618"/>
        <xdr:cNvSpPr txBox="1">
          <a:spLocks noChangeArrowheads="1"/>
        </xdr:cNvSpPr>
      </xdr:nvSpPr>
      <xdr:spPr>
        <a:xfrm>
          <a:off x="5000625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0</xdr:rowOff>
    </xdr:from>
    <xdr:ext cx="76200" cy="200025"/>
    <xdr:sp>
      <xdr:nvSpPr>
        <xdr:cNvPr id="284" name="TextBox 619"/>
        <xdr:cNvSpPr txBox="1">
          <a:spLocks noChangeArrowheads="1"/>
        </xdr:cNvSpPr>
      </xdr:nvSpPr>
      <xdr:spPr>
        <a:xfrm>
          <a:off x="5000625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0</xdr:rowOff>
    </xdr:from>
    <xdr:ext cx="76200" cy="200025"/>
    <xdr:sp>
      <xdr:nvSpPr>
        <xdr:cNvPr id="285" name="TextBox 620"/>
        <xdr:cNvSpPr txBox="1">
          <a:spLocks noChangeArrowheads="1"/>
        </xdr:cNvSpPr>
      </xdr:nvSpPr>
      <xdr:spPr>
        <a:xfrm>
          <a:off x="63627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0</xdr:rowOff>
    </xdr:from>
    <xdr:ext cx="76200" cy="200025"/>
    <xdr:sp>
      <xdr:nvSpPr>
        <xdr:cNvPr id="286" name="TextBox 621"/>
        <xdr:cNvSpPr txBox="1">
          <a:spLocks noChangeArrowheads="1"/>
        </xdr:cNvSpPr>
      </xdr:nvSpPr>
      <xdr:spPr>
        <a:xfrm>
          <a:off x="63627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0</xdr:rowOff>
    </xdr:from>
    <xdr:ext cx="76200" cy="200025"/>
    <xdr:sp>
      <xdr:nvSpPr>
        <xdr:cNvPr id="287" name="TextBox 622"/>
        <xdr:cNvSpPr txBox="1">
          <a:spLocks noChangeArrowheads="1"/>
        </xdr:cNvSpPr>
      </xdr:nvSpPr>
      <xdr:spPr>
        <a:xfrm>
          <a:off x="63627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0</xdr:rowOff>
    </xdr:from>
    <xdr:ext cx="76200" cy="200025"/>
    <xdr:sp>
      <xdr:nvSpPr>
        <xdr:cNvPr id="288" name="TextBox 623"/>
        <xdr:cNvSpPr txBox="1">
          <a:spLocks noChangeArrowheads="1"/>
        </xdr:cNvSpPr>
      </xdr:nvSpPr>
      <xdr:spPr>
        <a:xfrm>
          <a:off x="63627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0</xdr:rowOff>
    </xdr:from>
    <xdr:ext cx="76200" cy="200025"/>
    <xdr:sp>
      <xdr:nvSpPr>
        <xdr:cNvPr id="289" name="TextBox 624"/>
        <xdr:cNvSpPr txBox="1">
          <a:spLocks noChangeArrowheads="1"/>
        </xdr:cNvSpPr>
      </xdr:nvSpPr>
      <xdr:spPr>
        <a:xfrm>
          <a:off x="63627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0</xdr:rowOff>
    </xdr:from>
    <xdr:ext cx="76200" cy="200025"/>
    <xdr:sp>
      <xdr:nvSpPr>
        <xdr:cNvPr id="290" name="TextBox 625"/>
        <xdr:cNvSpPr txBox="1">
          <a:spLocks noChangeArrowheads="1"/>
        </xdr:cNvSpPr>
      </xdr:nvSpPr>
      <xdr:spPr>
        <a:xfrm>
          <a:off x="63627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76200" cy="200025"/>
    <xdr:sp>
      <xdr:nvSpPr>
        <xdr:cNvPr id="291" name="TextBox 626"/>
        <xdr:cNvSpPr txBox="1">
          <a:spLocks noChangeArrowheads="1"/>
        </xdr:cNvSpPr>
      </xdr:nvSpPr>
      <xdr:spPr>
        <a:xfrm>
          <a:off x="73152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76200" cy="200025"/>
    <xdr:sp>
      <xdr:nvSpPr>
        <xdr:cNvPr id="292" name="TextBox 627"/>
        <xdr:cNvSpPr txBox="1">
          <a:spLocks noChangeArrowheads="1"/>
        </xdr:cNvSpPr>
      </xdr:nvSpPr>
      <xdr:spPr>
        <a:xfrm>
          <a:off x="73152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76200" cy="200025"/>
    <xdr:sp>
      <xdr:nvSpPr>
        <xdr:cNvPr id="293" name="TextBox 628"/>
        <xdr:cNvSpPr txBox="1">
          <a:spLocks noChangeArrowheads="1"/>
        </xdr:cNvSpPr>
      </xdr:nvSpPr>
      <xdr:spPr>
        <a:xfrm>
          <a:off x="73152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76200" cy="200025"/>
    <xdr:sp>
      <xdr:nvSpPr>
        <xdr:cNvPr id="294" name="TextBox 629"/>
        <xdr:cNvSpPr txBox="1">
          <a:spLocks noChangeArrowheads="1"/>
        </xdr:cNvSpPr>
      </xdr:nvSpPr>
      <xdr:spPr>
        <a:xfrm>
          <a:off x="73152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76200" cy="200025"/>
    <xdr:sp>
      <xdr:nvSpPr>
        <xdr:cNvPr id="295" name="TextBox 630"/>
        <xdr:cNvSpPr txBox="1">
          <a:spLocks noChangeArrowheads="1"/>
        </xdr:cNvSpPr>
      </xdr:nvSpPr>
      <xdr:spPr>
        <a:xfrm>
          <a:off x="73152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569</xdr:row>
      <xdr:rowOff>0</xdr:rowOff>
    </xdr:from>
    <xdr:ext cx="76200" cy="200025"/>
    <xdr:sp>
      <xdr:nvSpPr>
        <xdr:cNvPr id="296" name="TextBox 631"/>
        <xdr:cNvSpPr txBox="1">
          <a:spLocks noChangeArrowheads="1"/>
        </xdr:cNvSpPr>
      </xdr:nvSpPr>
      <xdr:spPr>
        <a:xfrm>
          <a:off x="7315200" y="1652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572</xdr:row>
      <xdr:rowOff>0</xdr:rowOff>
    </xdr:from>
    <xdr:ext cx="76200" cy="200025"/>
    <xdr:sp>
      <xdr:nvSpPr>
        <xdr:cNvPr id="297" name="TextBox 632"/>
        <xdr:cNvSpPr txBox="1">
          <a:spLocks noChangeArrowheads="1"/>
        </xdr:cNvSpPr>
      </xdr:nvSpPr>
      <xdr:spPr>
        <a:xfrm>
          <a:off x="7505700" y="16591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571</xdr:row>
      <xdr:rowOff>0</xdr:rowOff>
    </xdr:from>
    <xdr:ext cx="76200" cy="200025"/>
    <xdr:sp>
      <xdr:nvSpPr>
        <xdr:cNvPr id="298" name="TextBox 633"/>
        <xdr:cNvSpPr txBox="1">
          <a:spLocks noChangeArrowheads="1"/>
        </xdr:cNvSpPr>
      </xdr:nvSpPr>
      <xdr:spPr>
        <a:xfrm>
          <a:off x="20955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577</xdr:row>
      <xdr:rowOff>0</xdr:rowOff>
    </xdr:from>
    <xdr:ext cx="76200" cy="200025"/>
    <xdr:sp>
      <xdr:nvSpPr>
        <xdr:cNvPr id="299" name="TextBox 634"/>
        <xdr:cNvSpPr txBox="1">
          <a:spLocks noChangeArrowheads="1"/>
        </xdr:cNvSpPr>
      </xdr:nvSpPr>
      <xdr:spPr>
        <a:xfrm>
          <a:off x="5000625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571</xdr:row>
      <xdr:rowOff>0</xdr:rowOff>
    </xdr:from>
    <xdr:ext cx="76200" cy="200025"/>
    <xdr:sp>
      <xdr:nvSpPr>
        <xdr:cNvPr id="300" name="TextBox 635"/>
        <xdr:cNvSpPr txBox="1">
          <a:spLocks noChangeArrowheads="1"/>
        </xdr:cNvSpPr>
      </xdr:nvSpPr>
      <xdr:spPr>
        <a:xfrm>
          <a:off x="21717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571</xdr:row>
      <xdr:rowOff>0</xdr:rowOff>
    </xdr:from>
    <xdr:ext cx="76200" cy="200025"/>
    <xdr:sp>
      <xdr:nvSpPr>
        <xdr:cNvPr id="301" name="TextBox 636"/>
        <xdr:cNvSpPr txBox="1">
          <a:spLocks noChangeArrowheads="1"/>
        </xdr:cNvSpPr>
      </xdr:nvSpPr>
      <xdr:spPr>
        <a:xfrm>
          <a:off x="19050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571</xdr:row>
      <xdr:rowOff>0</xdr:rowOff>
    </xdr:from>
    <xdr:ext cx="76200" cy="200025"/>
    <xdr:sp>
      <xdr:nvSpPr>
        <xdr:cNvPr id="302" name="TextBox 637"/>
        <xdr:cNvSpPr txBox="1">
          <a:spLocks noChangeArrowheads="1"/>
        </xdr:cNvSpPr>
      </xdr:nvSpPr>
      <xdr:spPr>
        <a:xfrm>
          <a:off x="20955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571</xdr:row>
      <xdr:rowOff>0</xdr:rowOff>
    </xdr:from>
    <xdr:ext cx="76200" cy="200025"/>
    <xdr:sp>
      <xdr:nvSpPr>
        <xdr:cNvPr id="303" name="TextBox 638"/>
        <xdr:cNvSpPr txBox="1">
          <a:spLocks noChangeArrowheads="1"/>
        </xdr:cNvSpPr>
      </xdr:nvSpPr>
      <xdr:spPr>
        <a:xfrm>
          <a:off x="25431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577</xdr:row>
      <xdr:rowOff>0</xdr:rowOff>
    </xdr:from>
    <xdr:ext cx="76200" cy="200025"/>
    <xdr:sp>
      <xdr:nvSpPr>
        <xdr:cNvPr id="304" name="TextBox 639"/>
        <xdr:cNvSpPr txBox="1">
          <a:spLocks noChangeArrowheads="1"/>
        </xdr:cNvSpPr>
      </xdr:nvSpPr>
      <xdr:spPr>
        <a:xfrm>
          <a:off x="5000625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577</xdr:row>
      <xdr:rowOff>0</xdr:rowOff>
    </xdr:from>
    <xdr:ext cx="76200" cy="200025"/>
    <xdr:sp>
      <xdr:nvSpPr>
        <xdr:cNvPr id="305" name="TextBox 640"/>
        <xdr:cNvSpPr txBox="1">
          <a:spLocks noChangeArrowheads="1"/>
        </xdr:cNvSpPr>
      </xdr:nvSpPr>
      <xdr:spPr>
        <a:xfrm>
          <a:off x="5000625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577</xdr:row>
      <xdr:rowOff>0</xdr:rowOff>
    </xdr:from>
    <xdr:ext cx="76200" cy="200025"/>
    <xdr:sp>
      <xdr:nvSpPr>
        <xdr:cNvPr id="306" name="TextBox 641"/>
        <xdr:cNvSpPr txBox="1">
          <a:spLocks noChangeArrowheads="1"/>
        </xdr:cNvSpPr>
      </xdr:nvSpPr>
      <xdr:spPr>
        <a:xfrm>
          <a:off x="5000625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577</xdr:row>
      <xdr:rowOff>0</xdr:rowOff>
    </xdr:from>
    <xdr:ext cx="76200" cy="200025"/>
    <xdr:sp>
      <xdr:nvSpPr>
        <xdr:cNvPr id="307" name="TextBox 642"/>
        <xdr:cNvSpPr txBox="1">
          <a:spLocks noChangeArrowheads="1"/>
        </xdr:cNvSpPr>
      </xdr:nvSpPr>
      <xdr:spPr>
        <a:xfrm>
          <a:off x="5000625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577</xdr:row>
      <xdr:rowOff>0</xdr:rowOff>
    </xdr:from>
    <xdr:ext cx="76200" cy="200025"/>
    <xdr:sp>
      <xdr:nvSpPr>
        <xdr:cNvPr id="308" name="TextBox 643"/>
        <xdr:cNvSpPr txBox="1">
          <a:spLocks noChangeArrowheads="1"/>
        </xdr:cNvSpPr>
      </xdr:nvSpPr>
      <xdr:spPr>
        <a:xfrm>
          <a:off x="5000625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577</xdr:row>
      <xdr:rowOff>0</xdr:rowOff>
    </xdr:from>
    <xdr:ext cx="76200" cy="200025"/>
    <xdr:sp>
      <xdr:nvSpPr>
        <xdr:cNvPr id="309" name="TextBox 644"/>
        <xdr:cNvSpPr txBox="1">
          <a:spLocks noChangeArrowheads="1"/>
        </xdr:cNvSpPr>
      </xdr:nvSpPr>
      <xdr:spPr>
        <a:xfrm>
          <a:off x="63627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577</xdr:row>
      <xdr:rowOff>0</xdr:rowOff>
    </xdr:from>
    <xdr:ext cx="76200" cy="200025"/>
    <xdr:sp>
      <xdr:nvSpPr>
        <xdr:cNvPr id="310" name="TextBox 645"/>
        <xdr:cNvSpPr txBox="1">
          <a:spLocks noChangeArrowheads="1"/>
        </xdr:cNvSpPr>
      </xdr:nvSpPr>
      <xdr:spPr>
        <a:xfrm>
          <a:off x="63627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577</xdr:row>
      <xdr:rowOff>0</xdr:rowOff>
    </xdr:from>
    <xdr:ext cx="76200" cy="200025"/>
    <xdr:sp>
      <xdr:nvSpPr>
        <xdr:cNvPr id="311" name="TextBox 646"/>
        <xdr:cNvSpPr txBox="1">
          <a:spLocks noChangeArrowheads="1"/>
        </xdr:cNvSpPr>
      </xdr:nvSpPr>
      <xdr:spPr>
        <a:xfrm>
          <a:off x="63627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577</xdr:row>
      <xdr:rowOff>0</xdr:rowOff>
    </xdr:from>
    <xdr:ext cx="76200" cy="200025"/>
    <xdr:sp>
      <xdr:nvSpPr>
        <xdr:cNvPr id="312" name="TextBox 647"/>
        <xdr:cNvSpPr txBox="1">
          <a:spLocks noChangeArrowheads="1"/>
        </xdr:cNvSpPr>
      </xdr:nvSpPr>
      <xdr:spPr>
        <a:xfrm>
          <a:off x="63627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577</xdr:row>
      <xdr:rowOff>0</xdr:rowOff>
    </xdr:from>
    <xdr:ext cx="76200" cy="200025"/>
    <xdr:sp>
      <xdr:nvSpPr>
        <xdr:cNvPr id="313" name="TextBox 648"/>
        <xdr:cNvSpPr txBox="1">
          <a:spLocks noChangeArrowheads="1"/>
        </xdr:cNvSpPr>
      </xdr:nvSpPr>
      <xdr:spPr>
        <a:xfrm>
          <a:off x="63627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577</xdr:row>
      <xdr:rowOff>0</xdr:rowOff>
    </xdr:from>
    <xdr:ext cx="76200" cy="200025"/>
    <xdr:sp>
      <xdr:nvSpPr>
        <xdr:cNvPr id="314" name="TextBox 649"/>
        <xdr:cNvSpPr txBox="1">
          <a:spLocks noChangeArrowheads="1"/>
        </xdr:cNvSpPr>
      </xdr:nvSpPr>
      <xdr:spPr>
        <a:xfrm>
          <a:off x="63627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577</xdr:row>
      <xdr:rowOff>0</xdr:rowOff>
    </xdr:from>
    <xdr:ext cx="76200" cy="200025"/>
    <xdr:sp>
      <xdr:nvSpPr>
        <xdr:cNvPr id="315" name="TextBox 650"/>
        <xdr:cNvSpPr txBox="1">
          <a:spLocks noChangeArrowheads="1"/>
        </xdr:cNvSpPr>
      </xdr:nvSpPr>
      <xdr:spPr>
        <a:xfrm>
          <a:off x="73152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577</xdr:row>
      <xdr:rowOff>0</xdr:rowOff>
    </xdr:from>
    <xdr:ext cx="76200" cy="200025"/>
    <xdr:sp>
      <xdr:nvSpPr>
        <xdr:cNvPr id="316" name="TextBox 651"/>
        <xdr:cNvSpPr txBox="1">
          <a:spLocks noChangeArrowheads="1"/>
        </xdr:cNvSpPr>
      </xdr:nvSpPr>
      <xdr:spPr>
        <a:xfrm>
          <a:off x="73152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577</xdr:row>
      <xdr:rowOff>0</xdr:rowOff>
    </xdr:from>
    <xdr:ext cx="76200" cy="200025"/>
    <xdr:sp>
      <xdr:nvSpPr>
        <xdr:cNvPr id="317" name="TextBox 652"/>
        <xdr:cNvSpPr txBox="1">
          <a:spLocks noChangeArrowheads="1"/>
        </xdr:cNvSpPr>
      </xdr:nvSpPr>
      <xdr:spPr>
        <a:xfrm>
          <a:off x="73152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577</xdr:row>
      <xdr:rowOff>0</xdr:rowOff>
    </xdr:from>
    <xdr:ext cx="76200" cy="200025"/>
    <xdr:sp>
      <xdr:nvSpPr>
        <xdr:cNvPr id="318" name="TextBox 653"/>
        <xdr:cNvSpPr txBox="1">
          <a:spLocks noChangeArrowheads="1"/>
        </xdr:cNvSpPr>
      </xdr:nvSpPr>
      <xdr:spPr>
        <a:xfrm>
          <a:off x="73152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577</xdr:row>
      <xdr:rowOff>0</xdr:rowOff>
    </xdr:from>
    <xdr:ext cx="76200" cy="200025"/>
    <xdr:sp>
      <xdr:nvSpPr>
        <xdr:cNvPr id="319" name="TextBox 654"/>
        <xdr:cNvSpPr txBox="1">
          <a:spLocks noChangeArrowheads="1"/>
        </xdr:cNvSpPr>
      </xdr:nvSpPr>
      <xdr:spPr>
        <a:xfrm>
          <a:off x="73152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577</xdr:row>
      <xdr:rowOff>0</xdr:rowOff>
    </xdr:from>
    <xdr:ext cx="76200" cy="200025"/>
    <xdr:sp>
      <xdr:nvSpPr>
        <xdr:cNvPr id="320" name="TextBox 655"/>
        <xdr:cNvSpPr txBox="1">
          <a:spLocks noChangeArrowheads="1"/>
        </xdr:cNvSpPr>
      </xdr:nvSpPr>
      <xdr:spPr>
        <a:xfrm>
          <a:off x="7315200" y="1671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580</xdr:row>
      <xdr:rowOff>0</xdr:rowOff>
    </xdr:from>
    <xdr:ext cx="76200" cy="200025"/>
    <xdr:sp>
      <xdr:nvSpPr>
        <xdr:cNvPr id="321" name="TextBox 656"/>
        <xdr:cNvSpPr txBox="1">
          <a:spLocks noChangeArrowheads="1"/>
        </xdr:cNvSpPr>
      </xdr:nvSpPr>
      <xdr:spPr>
        <a:xfrm>
          <a:off x="7505700" y="16777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579</xdr:row>
      <xdr:rowOff>0</xdr:rowOff>
    </xdr:from>
    <xdr:ext cx="76200" cy="200025"/>
    <xdr:sp>
      <xdr:nvSpPr>
        <xdr:cNvPr id="322" name="TextBox 657"/>
        <xdr:cNvSpPr txBox="1">
          <a:spLocks noChangeArrowheads="1"/>
        </xdr:cNvSpPr>
      </xdr:nvSpPr>
      <xdr:spPr>
        <a:xfrm>
          <a:off x="2095500" y="1675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585</xdr:row>
      <xdr:rowOff>0</xdr:rowOff>
    </xdr:from>
    <xdr:ext cx="76200" cy="200025"/>
    <xdr:sp>
      <xdr:nvSpPr>
        <xdr:cNvPr id="323" name="TextBox 658"/>
        <xdr:cNvSpPr txBox="1">
          <a:spLocks noChangeArrowheads="1"/>
        </xdr:cNvSpPr>
      </xdr:nvSpPr>
      <xdr:spPr>
        <a:xfrm>
          <a:off x="5000625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579</xdr:row>
      <xdr:rowOff>0</xdr:rowOff>
    </xdr:from>
    <xdr:ext cx="76200" cy="200025"/>
    <xdr:sp>
      <xdr:nvSpPr>
        <xdr:cNvPr id="324" name="TextBox 659"/>
        <xdr:cNvSpPr txBox="1">
          <a:spLocks noChangeArrowheads="1"/>
        </xdr:cNvSpPr>
      </xdr:nvSpPr>
      <xdr:spPr>
        <a:xfrm>
          <a:off x="2171700" y="1675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579</xdr:row>
      <xdr:rowOff>0</xdr:rowOff>
    </xdr:from>
    <xdr:ext cx="76200" cy="200025"/>
    <xdr:sp>
      <xdr:nvSpPr>
        <xdr:cNvPr id="325" name="TextBox 660"/>
        <xdr:cNvSpPr txBox="1">
          <a:spLocks noChangeArrowheads="1"/>
        </xdr:cNvSpPr>
      </xdr:nvSpPr>
      <xdr:spPr>
        <a:xfrm>
          <a:off x="1905000" y="1675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579</xdr:row>
      <xdr:rowOff>0</xdr:rowOff>
    </xdr:from>
    <xdr:ext cx="76200" cy="200025"/>
    <xdr:sp>
      <xdr:nvSpPr>
        <xdr:cNvPr id="326" name="TextBox 661"/>
        <xdr:cNvSpPr txBox="1">
          <a:spLocks noChangeArrowheads="1"/>
        </xdr:cNvSpPr>
      </xdr:nvSpPr>
      <xdr:spPr>
        <a:xfrm>
          <a:off x="2095500" y="1675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579</xdr:row>
      <xdr:rowOff>0</xdr:rowOff>
    </xdr:from>
    <xdr:ext cx="76200" cy="200025"/>
    <xdr:sp>
      <xdr:nvSpPr>
        <xdr:cNvPr id="327" name="TextBox 662"/>
        <xdr:cNvSpPr txBox="1">
          <a:spLocks noChangeArrowheads="1"/>
        </xdr:cNvSpPr>
      </xdr:nvSpPr>
      <xdr:spPr>
        <a:xfrm>
          <a:off x="2543175" y="16756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585</xdr:row>
      <xdr:rowOff>0</xdr:rowOff>
    </xdr:from>
    <xdr:ext cx="76200" cy="200025"/>
    <xdr:sp>
      <xdr:nvSpPr>
        <xdr:cNvPr id="328" name="TextBox 663"/>
        <xdr:cNvSpPr txBox="1">
          <a:spLocks noChangeArrowheads="1"/>
        </xdr:cNvSpPr>
      </xdr:nvSpPr>
      <xdr:spPr>
        <a:xfrm>
          <a:off x="5000625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585</xdr:row>
      <xdr:rowOff>0</xdr:rowOff>
    </xdr:from>
    <xdr:ext cx="76200" cy="200025"/>
    <xdr:sp>
      <xdr:nvSpPr>
        <xdr:cNvPr id="329" name="TextBox 664"/>
        <xdr:cNvSpPr txBox="1">
          <a:spLocks noChangeArrowheads="1"/>
        </xdr:cNvSpPr>
      </xdr:nvSpPr>
      <xdr:spPr>
        <a:xfrm>
          <a:off x="5000625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585</xdr:row>
      <xdr:rowOff>0</xdr:rowOff>
    </xdr:from>
    <xdr:ext cx="76200" cy="200025"/>
    <xdr:sp>
      <xdr:nvSpPr>
        <xdr:cNvPr id="330" name="TextBox 665"/>
        <xdr:cNvSpPr txBox="1">
          <a:spLocks noChangeArrowheads="1"/>
        </xdr:cNvSpPr>
      </xdr:nvSpPr>
      <xdr:spPr>
        <a:xfrm>
          <a:off x="5000625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585</xdr:row>
      <xdr:rowOff>0</xdr:rowOff>
    </xdr:from>
    <xdr:ext cx="76200" cy="200025"/>
    <xdr:sp>
      <xdr:nvSpPr>
        <xdr:cNvPr id="331" name="TextBox 666"/>
        <xdr:cNvSpPr txBox="1">
          <a:spLocks noChangeArrowheads="1"/>
        </xdr:cNvSpPr>
      </xdr:nvSpPr>
      <xdr:spPr>
        <a:xfrm>
          <a:off x="5000625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585</xdr:row>
      <xdr:rowOff>0</xdr:rowOff>
    </xdr:from>
    <xdr:ext cx="76200" cy="200025"/>
    <xdr:sp>
      <xdr:nvSpPr>
        <xdr:cNvPr id="332" name="TextBox 667"/>
        <xdr:cNvSpPr txBox="1">
          <a:spLocks noChangeArrowheads="1"/>
        </xdr:cNvSpPr>
      </xdr:nvSpPr>
      <xdr:spPr>
        <a:xfrm>
          <a:off x="5000625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585</xdr:row>
      <xdr:rowOff>0</xdr:rowOff>
    </xdr:from>
    <xdr:ext cx="76200" cy="200025"/>
    <xdr:sp>
      <xdr:nvSpPr>
        <xdr:cNvPr id="333" name="TextBox 668"/>
        <xdr:cNvSpPr txBox="1">
          <a:spLocks noChangeArrowheads="1"/>
        </xdr:cNvSpPr>
      </xdr:nvSpPr>
      <xdr:spPr>
        <a:xfrm>
          <a:off x="63627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585</xdr:row>
      <xdr:rowOff>0</xdr:rowOff>
    </xdr:from>
    <xdr:ext cx="76200" cy="200025"/>
    <xdr:sp>
      <xdr:nvSpPr>
        <xdr:cNvPr id="334" name="TextBox 669"/>
        <xdr:cNvSpPr txBox="1">
          <a:spLocks noChangeArrowheads="1"/>
        </xdr:cNvSpPr>
      </xdr:nvSpPr>
      <xdr:spPr>
        <a:xfrm>
          <a:off x="63627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585</xdr:row>
      <xdr:rowOff>0</xdr:rowOff>
    </xdr:from>
    <xdr:ext cx="76200" cy="200025"/>
    <xdr:sp>
      <xdr:nvSpPr>
        <xdr:cNvPr id="335" name="TextBox 670"/>
        <xdr:cNvSpPr txBox="1">
          <a:spLocks noChangeArrowheads="1"/>
        </xdr:cNvSpPr>
      </xdr:nvSpPr>
      <xdr:spPr>
        <a:xfrm>
          <a:off x="63627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585</xdr:row>
      <xdr:rowOff>0</xdr:rowOff>
    </xdr:from>
    <xdr:ext cx="76200" cy="200025"/>
    <xdr:sp>
      <xdr:nvSpPr>
        <xdr:cNvPr id="336" name="TextBox 671"/>
        <xdr:cNvSpPr txBox="1">
          <a:spLocks noChangeArrowheads="1"/>
        </xdr:cNvSpPr>
      </xdr:nvSpPr>
      <xdr:spPr>
        <a:xfrm>
          <a:off x="63627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585</xdr:row>
      <xdr:rowOff>0</xdr:rowOff>
    </xdr:from>
    <xdr:ext cx="76200" cy="200025"/>
    <xdr:sp>
      <xdr:nvSpPr>
        <xdr:cNvPr id="337" name="TextBox 672"/>
        <xdr:cNvSpPr txBox="1">
          <a:spLocks noChangeArrowheads="1"/>
        </xdr:cNvSpPr>
      </xdr:nvSpPr>
      <xdr:spPr>
        <a:xfrm>
          <a:off x="63627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585</xdr:row>
      <xdr:rowOff>0</xdr:rowOff>
    </xdr:from>
    <xdr:ext cx="76200" cy="200025"/>
    <xdr:sp>
      <xdr:nvSpPr>
        <xdr:cNvPr id="338" name="TextBox 673"/>
        <xdr:cNvSpPr txBox="1">
          <a:spLocks noChangeArrowheads="1"/>
        </xdr:cNvSpPr>
      </xdr:nvSpPr>
      <xdr:spPr>
        <a:xfrm>
          <a:off x="63627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76200" cy="200025"/>
    <xdr:sp>
      <xdr:nvSpPr>
        <xdr:cNvPr id="339" name="TextBox 674"/>
        <xdr:cNvSpPr txBox="1">
          <a:spLocks noChangeArrowheads="1"/>
        </xdr:cNvSpPr>
      </xdr:nvSpPr>
      <xdr:spPr>
        <a:xfrm>
          <a:off x="73152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76200" cy="200025"/>
    <xdr:sp>
      <xdr:nvSpPr>
        <xdr:cNvPr id="340" name="TextBox 675"/>
        <xdr:cNvSpPr txBox="1">
          <a:spLocks noChangeArrowheads="1"/>
        </xdr:cNvSpPr>
      </xdr:nvSpPr>
      <xdr:spPr>
        <a:xfrm>
          <a:off x="73152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76200" cy="200025"/>
    <xdr:sp>
      <xdr:nvSpPr>
        <xdr:cNvPr id="341" name="TextBox 676"/>
        <xdr:cNvSpPr txBox="1">
          <a:spLocks noChangeArrowheads="1"/>
        </xdr:cNvSpPr>
      </xdr:nvSpPr>
      <xdr:spPr>
        <a:xfrm>
          <a:off x="73152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76200" cy="200025"/>
    <xdr:sp>
      <xdr:nvSpPr>
        <xdr:cNvPr id="342" name="TextBox 677"/>
        <xdr:cNvSpPr txBox="1">
          <a:spLocks noChangeArrowheads="1"/>
        </xdr:cNvSpPr>
      </xdr:nvSpPr>
      <xdr:spPr>
        <a:xfrm>
          <a:off x="73152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76200" cy="200025"/>
    <xdr:sp>
      <xdr:nvSpPr>
        <xdr:cNvPr id="343" name="TextBox 678"/>
        <xdr:cNvSpPr txBox="1">
          <a:spLocks noChangeArrowheads="1"/>
        </xdr:cNvSpPr>
      </xdr:nvSpPr>
      <xdr:spPr>
        <a:xfrm>
          <a:off x="73152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585</xdr:row>
      <xdr:rowOff>0</xdr:rowOff>
    </xdr:from>
    <xdr:ext cx="76200" cy="200025"/>
    <xdr:sp>
      <xdr:nvSpPr>
        <xdr:cNvPr id="344" name="TextBox 679"/>
        <xdr:cNvSpPr txBox="1">
          <a:spLocks noChangeArrowheads="1"/>
        </xdr:cNvSpPr>
      </xdr:nvSpPr>
      <xdr:spPr>
        <a:xfrm>
          <a:off x="7315200" y="16899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567</xdr:row>
      <xdr:rowOff>171450</xdr:rowOff>
    </xdr:from>
    <xdr:ext cx="76200" cy="200025"/>
    <xdr:sp>
      <xdr:nvSpPr>
        <xdr:cNvPr id="345" name="TextBox 680"/>
        <xdr:cNvSpPr txBox="1">
          <a:spLocks noChangeArrowheads="1"/>
        </xdr:cNvSpPr>
      </xdr:nvSpPr>
      <xdr:spPr>
        <a:xfrm>
          <a:off x="5000625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567</xdr:row>
      <xdr:rowOff>171450</xdr:rowOff>
    </xdr:from>
    <xdr:ext cx="76200" cy="200025"/>
    <xdr:sp>
      <xdr:nvSpPr>
        <xdr:cNvPr id="346" name="TextBox 681"/>
        <xdr:cNvSpPr txBox="1">
          <a:spLocks noChangeArrowheads="1"/>
        </xdr:cNvSpPr>
      </xdr:nvSpPr>
      <xdr:spPr>
        <a:xfrm>
          <a:off x="5000625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567</xdr:row>
      <xdr:rowOff>171450</xdr:rowOff>
    </xdr:from>
    <xdr:ext cx="76200" cy="200025"/>
    <xdr:sp>
      <xdr:nvSpPr>
        <xdr:cNvPr id="347" name="TextBox 682"/>
        <xdr:cNvSpPr txBox="1">
          <a:spLocks noChangeArrowheads="1"/>
        </xdr:cNvSpPr>
      </xdr:nvSpPr>
      <xdr:spPr>
        <a:xfrm>
          <a:off x="5000625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567</xdr:row>
      <xdr:rowOff>171450</xdr:rowOff>
    </xdr:from>
    <xdr:ext cx="76200" cy="200025"/>
    <xdr:sp>
      <xdr:nvSpPr>
        <xdr:cNvPr id="348" name="TextBox 683"/>
        <xdr:cNvSpPr txBox="1">
          <a:spLocks noChangeArrowheads="1"/>
        </xdr:cNvSpPr>
      </xdr:nvSpPr>
      <xdr:spPr>
        <a:xfrm>
          <a:off x="5000625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567</xdr:row>
      <xdr:rowOff>171450</xdr:rowOff>
    </xdr:from>
    <xdr:ext cx="76200" cy="200025"/>
    <xdr:sp>
      <xdr:nvSpPr>
        <xdr:cNvPr id="349" name="TextBox 684"/>
        <xdr:cNvSpPr txBox="1">
          <a:spLocks noChangeArrowheads="1"/>
        </xdr:cNvSpPr>
      </xdr:nvSpPr>
      <xdr:spPr>
        <a:xfrm>
          <a:off x="5000625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567</xdr:row>
      <xdr:rowOff>171450</xdr:rowOff>
    </xdr:from>
    <xdr:ext cx="76200" cy="200025"/>
    <xdr:sp>
      <xdr:nvSpPr>
        <xdr:cNvPr id="350" name="TextBox 685"/>
        <xdr:cNvSpPr txBox="1">
          <a:spLocks noChangeArrowheads="1"/>
        </xdr:cNvSpPr>
      </xdr:nvSpPr>
      <xdr:spPr>
        <a:xfrm>
          <a:off x="5000625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567</xdr:row>
      <xdr:rowOff>171450</xdr:rowOff>
    </xdr:from>
    <xdr:ext cx="76200" cy="200025"/>
    <xdr:sp>
      <xdr:nvSpPr>
        <xdr:cNvPr id="351" name="TextBox 686"/>
        <xdr:cNvSpPr txBox="1">
          <a:spLocks noChangeArrowheads="1"/>
        </xdr:cNvSpPr>
      </xdr:nvSpPr>
      <xdr:spPr>
        <a:xfrm>
          <a:off x="63627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567</xdr:row>
      <xdr:rowOff>171450</xdr:rowOff>
    </xdr:from>
    <xdr:ext cx="76200" cy="200025"/>
    <xdr:sp>
      <xdr:nvSpPr>
        <xdr:cNvPr id="352" name="TextBox 687"/>
        <xdr:cNvSpPr txBox="1">
          <a:spLocks noChangeArrowheads="1"/>
        </xdr:cNvSpPr>
      </xdr:nvSpPr>
      <xdr:spPr>
        <a:xfrm>
          <a:off x="63627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567</xdr:row>
      <xdr:rowOff>171450</xdr:rowOff>
    </xdr:from>
    <xdr:ext cx="76200" cy="200025"/>
    <xdr:sp>
      <xdr:nvSpPr>
        <xdr:cNvPr id="353" name="TextBox 688"/>
        <xdr:cNvSpPr txBox="1">
          <a:spLocks noChangeArrowheads="1"/>
        </xdr:cNvSpPr>
      </xdr:nvSpPr>
      <xdr:spPr>
        <a:xfrm>
          <a:off x="63627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567</xdr:row>
      <xdr:rowOff>171450</xdr:rowOff>
    </xdr:from>
    <xdr:ext cx="76200" cy="200025"/>
    <xdr:sp>
      <xdr:nvSpPr>
        <xdr:cNvPr id="354" name="TextBox 689"/>
        <xdr:cNvSpPr txBox="1">
          <a:spLocks noChangeArrowheads="1"/>
        </xdr:cNvSpPr>
      </xdr:nvSpPr>
      <xdr:spPr>
        <a:xfrm>
          <a:off x="63627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567</xdr:row>
      <xdr:rowOff>171450</xdr:rowOff>
    </xdr:from>
    <xdr:ext cx="76200" cy="200025"/>
    <xdr:sp>
      <xdr:nvSpPr>
        <xdr:cNvPr id="355" name="TextBox 690"/>
        <xdr:cNvSpPr txBox="1">
          <a:spLocks noChangeArrowheads="1"/>
        </xdr:cNvSpPr>
      </xdr:nvSpPr>
      <xdr:spPr>
        <a:xfrm>
          <a:off x="63627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567</xdr:row>
      <xdr:rowOff>171450</xdr:rowOff>
    </xdr:from>
    <xdr:ext cx="76200" cy="200025"/>
    <xdr:sp>
      <xdr:nvSpPr>
        <xdr:cNvPr id="356" name="TextBox 691"/>
        <xdr:cNvSpPr txBox="1">
          <a:spLocks noChangeArrowheads="1"/>
        </xdr:cNvSpPr>
      </xdr:nvSpPr>
      <xdr:spPr>
        <a:xfrm>
          <a:off x="63627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171450</xdr:rowOff>
    </xdr:from>
    <xdr:ext cx="76200" cy="200025"/>
    <xdr:sp>
      <xdr:nvSpPr>
        <xdr:cNvPr id="357" name="TextBox 692"/>
        <xdr:cNvSpPr txBox="1">
          <a:spLocks noChangeArrowheads="1"/>
        </xdr:cNvSpPr>
      </xdr:nvSpPr>
      <xdr:spPr>
        <a:xfrm>
          <a:off x="73152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171450</xdr:rowOff>
    </xdr:from>
    <xdr:ext cx="76200" cy="200025"/>
    <xdr:sp>
      <xdr:nvSpPr>
        <xdr:cNvPr id="358" name="TextBox 693"/>
        <xdr:cNvSpPr txBox="1">
          <a:spLocks noChangeArrowheads="1"/>
        </xdr:cNvSpPr>
      </xdr:nvSpPr>
      <xdr:spPr>
        <a:xfrm>
          <a:off x="73152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171450</xdr:rowOff>
    </xdr:from>
    <xdr:ext cx="76200" cy="200025"/>
    <xdr:sp>
      <xdr:nvSpPr>
        <xdr:cNvPr id="359" name="TextBox 694"/>
        <xdr:cNvSpPr txBox="1">
          <a:spLocks noChangeArrowheads="1"/>
        </xdr:cNvSpPr>
      </xdr:nvSpPr>
      <xdr:spPr>
        <a:xfrm>
          <a:off x="73152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171450</xdr:rowOff>
    </xdr:from>
    <xdr:ext cx="76200" cy="200025"/>
    <xdr:sp>
      <xdr:nvSpPr>
        <xdr:cNvPr id="360" name="TextBox 695"/>
        <xdr:cNvSpPr txBox="1">
          <a:spLocks noChangeArrowheads="1"/>
        </xdr:cNvSpPr>
      </xdr:nvSpPr>
      <xdr:spPr>
        <a:xfrm>
          <a:off x="73152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171450</xdr:rowOff>
    </xdr:from>
    <xdr:ext cx="76200" cy="200025"/>
    <xdr:sp>
      <xdr:nvSpPr>
        <xdr:cNvPr id="361" name="TextBox 696"/>
        <xdr:cNvSpPr txBox="1">
          <a:spLocks noChangeArrowheads="1"/>
        </xdr:cNvSpPr>
      </xdr:nvSpPr>
      <xdr:spPr>
        <a:xfrm>
          <a:off x="73152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567</xdr:row>
      <xdr:rowOff>171450</xdr:rowOff>
    </xdr:from>
    <xdr:ext cx="76200" cy="200025"/>
    <xdr:sp>
      <xdr:nvSpPr>
        <xdr:cNvPr id="362" name="TextBox 697"/>
        <xdr:cNvSpPr txBox="1">
          <a:spLocks noChangeArrowheads="1"/>
        </xdr:cNvSpPr>
      </xdr:nvSpPr>
      <xdr:spPr>
        <a:xfrm>
          <a:off x="7315200" y="16504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471</xdr:row>
      <xdr:rowOff>0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4067175" y="7986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480</xdr:row>
      <xdr:rowOff>95250</xdr:rowOff>
    </xdr:from>
    <xdr:ext cx="76200" cy="161925"/>
    <xdr:sp>
      <xdr:nvSpPr>
        <xdr:cNvPr id="2" name="TextBox 2"/>
        <xdr:cNvSpPr txBox="1">
          <a:spLocks noChangeArrowheads="1"/>
        </xdr:cNvSpPr>
      </xdr:nvSpPr>
      <xdr:spPr>
        <a:xfrm>
          <a:off x="7610475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482</xdr:row>
      <xdr:rowOff>0</xdr:rowOff>
    </xdr:from>
    <xdr:ext cx="76200" cy="161925"/>
    <xdr:sp>
      <xdr:nvSpPr>
        <xdr:cNvPr id="3" name="TextBox 3"/>
        <xdr:cNvSpPr txBox="1">
          <a:spLocks noChangeArrowheads="1"/>
        </xdr:cNvSpPr>
      </xdr:nvSpPr>
      <xdr:spPr>
        <a:xfrm>
          <a:off x="9086850" y="8164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471</xdr:row>
      <xdr:rowOff>0</xdr:rowOff>
    </xdr:from>
    <xdr:ext cx="76200" cy="161925"/>
    <xdr:sp>
      <xdr:nvSpPr>
        <xdr:cNvPr id="4" name="TextBox 4"/>
        <xdr:cNvSpPr txBox="1">
          <a:spLocks noChangeArrowheads="1"/>
        </xdr:cNvSpPr>
      </xdr:nvSpPr>
      <xdr:spPr>
        <a:xfrm>
          <a:off x="4143375" y="7986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471</xdr:row>
      <xdr:rowOff>0</xdr:rowOff>
    </xdr:from>
    <xdr:ext cx="76200" cy="161925"/>
    <xdr:sp>
      <xdr:nvSpPr>
        <xdr:cNvPr id="5" name="TextBox 5"/>
        <xdr:cNvSpPr txBox="1">
          <a:spLocks noChangeArrowheads="1"/>
        </xdr:cNvSpPr>
      </xdr:nvSpPr>
      <xdr:spPr>
        <a:xfrm>
          <a:off x="3876675" y="7986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471</xdr:row>
      <xdr:rowOff>0</xdr:rowOff>
    </xdr:from>
    <xdr:ext cx="76200" cy="161925"/>
    <xdr:sp>
      <xdr:nvSpPr>
        <xdr:cNvPr id="6" name="TextBox 6"/>
        <xdr:cNvSpPr txBox="1">
          <a:spLocks noChangeArrowheads="1"/>
        </xdr:cNvSpPr>
      </xdr:nvSpPr>
      <xdr:spPr>
        <a:xfrm>
          <a:off x="4067175" y="7986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471</xdr:row>
      <xdr:rowOff>0</xdr:rowOff>
    </xdr:from>
    <xdr:ext cx="76200" cy="161925"/>
    <xdr:sp>
      <xdr:nvSpPr>
        <xdr:cNvPr id="7" name="TextBox 7"/>
        <xdr:cNvSpPr txBox="1">
          <a:spLocks noChangeArrowheads="1"/>
        </xdr:cNvSpPr>
      </xdr:nvSpPr>
      <xdr:spPr>
        <a:xfrm>
          <a:off x="5876925" y="7986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480</xdr:row>
      <xdr:rowOff>95250</xdr:rowOff>
    </xdr:from>
    <xdr:ext cx="76200" cy="161925"/>
    <xdr:sp>
      <xdr:nvSpPr>
        <xdr:cNvPr id="8" name="TextBox 8"/>
        <xdr:cNvSpPr txBox="1">
          <a:spLocks noChangeArrowheads="1"/>
        </xdr:cNvSpPr>
      </xdr:nvSpPr>
      <xdr:spPr>
        <a:xfrm>
          <a:off x="7610475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480</xdr:row>
      <xdr:rowOff>95250</xdr:rowOff>
    </xdr:from>
    <xdr:ext cx="76200" cy="161925"/>
    <xdr:sp>
      <xdr:nvSpPr>
        <xdr:cNvPr id="9" name="TextBox 9"/>
        <xdr:cNvSpPr txBox="1">
          <a:spLocks noChangeArrowheads="1"/>
        </xdr:cNvSpPr>
      </xdr:nvSpPr>
      <xdr:spPr>
        <a:xfrm>
          <a:off x="7610475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480</xdr:row>
      <xdr:rowOff>95250</xdr:rowOff>
    </xdr:from>
    <xdr:ext cx="76200" cy="161925"/>
    <xdr:sp>
      <xdr:nvSpPr>
        <xdr:cNvPr id="10" name="TextBox 10"/>
        <xdr:cNvSpPr txBox="1">
          <a:spLocks noChangeArrowheads="1"/>
        </xdr:cNvSpPr>
      </xdr:nvSpPr>
      <xdr:spPr>
        <a:xfrm>
          <a:off x="7610475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480</xdr:row>
      <xdr:rowOff>95250</xdr:rowOff>
    </xdr:from>
    <xdr:ext cx="76200" cy="161925"/>
    <xdr:sp>
      <xdr:nvSpPr>
        <xdr:cNvPr id="11" name="TextBox 11"/>
        <xdr:cNvSpPr txBox="1">
          <a:spLocks noChangeArrowheads="1"/>
        </xdr:cNvSpPr>
      </xdr:nvSpPr>
      <xdr:spPr>
        <a:xfrm>
          <a:off x="7610475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480</xdr:row>
      <xdr:rowOff>95250</xdr:rowOff>
    </xdr:from>
    <xdr:ext cx="76200" cy="161925"/>
    <xdr:sp>
      <xdr:nvSpPr>
        <xdr:cNvPr id="12" name="TextBox 12"/>
        <xdr:cNvSpPr txBox="1">
          <a:spLocks noChangeArrowheads="1"/>
        </xdr:cNvSpPr>
      </xdr:nvSpPr>
      <xdr:spPr>
        <a:xfrm>
          <a:off x="7610475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480</xdr:row>
      <xdr:rowOff>95250</xdr:rowOff>
    </xdr:from>
    <xdr:ext cx="76200" cy="161925"/>
    <xdr:sp>
      <xdr:nvSpPr>
        <xdr:cNvPr id="13" name="TextBox 13"/>
        <xdr:cNvSpPr txBox="1">
          <a:spLocks noChangeArrowheads="1"/>
        </xdr:cNvSpPr>
      </xdr:nvSpPr>
      <xdr:spPr>
        <a:xfrm>
          <a:off x="82867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480</xdr:row>
      <xdr:rowOff>95250</xdr:rowOff>
    </xdr:from>
    <xdr:ext cx="76200" cy="161925"/>
    <xdr:sp>
      <xdr:nvSpPr>
        <xdr:cNvPr id="14" name="TextBox 14"/>
        <xdr:cNvSpPr txBox="1">
          <a:spLocks noChangeArrowheads="1"/>
        </xdr:cNvSpPr>
      </xdr:nvSpPr>
      <xdr:spPr>
        <a:xfrm>
          <a:off x="82867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480</xdr:row>
      <xdr:rowOff>95250</xdr:rowOff>
    </xdr:from>
    <xdr:ext cx="76200" cy="161925"/>
    <xdr:sp>
      <xdr:nvSpPr>
        <xdr:cNvPr id="15" name="TextBox 15"/>
        <xdr:cNvSpPr txBox="1">
          <a:spLocks noChangeArrowheads="1"/>
        </xdr:cNvSpPr>
      </xdr:nvSpPr>
      <xdr:spPr>
        <a:xfrm>
          <a:off x="82867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480</xdr:row>
      <xdr:rowOff>95250</xdr:rowOff>
    </xdr:from>
    <xdr:ext cx="76200" cy="161925"/>
    <xdr:sp>
      <xdr:nvSpPr>
        <xdr:cNvPr id="16" name="TextBox 16"/>
        <xdr:cNvSpPr txBox="1">
          <a:spLocks noChangeArrowheads="1"/>
        </xdr:cNvSpPr>
      </xdr:nvSpPr>
      <xdr:spPr>
        <a:xfrm>
          <a:off x="82867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480</xdr:row>
      <xdr:rowOff>95250</xdr:rowOff>
    </xdr:from>
    <xdr:ext cx="76200" cy="161925"/>
    <xdr:sp>
      <xdr:nvSpPr>
        <xdr:cNvPr id="17" name="TextBox 17"/>
        <xdr:cNvSpPr txBox="1">
          <a:spLocks noChangeArrowheads="1"/>
        </xdr:cNvSpPr>
      </xdr:nvSpPr>
      <xdr:spPr>
        <a:xfrm>
          <a:off x="82867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480</xdr:row>
      <xdr:rowOff>95250</xdr:rowOff>
    </xdr:from>
    <xdr:ext cx="76200" cy="161925"/>
    <xdr:sp>
      <xdr:nvSpPr>
        <xdr:cNvPr id="18" name="TextBox 18"/>
        <xdr:cNvSpPr txBox="1">
          <a:spLocks noChangeArrowheads="1"/>
        </xdr:cNvSpPr>
      </xdr:nvSpPr>
      <xdr:spPr>
        <a:xfrm>
          <a:off x="82867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480</xdr:row>
      <xdr:rowOff>95250</xdr:rowOff>
    </xdr:from>
    <xdr:ext cx="76200" cy="161925"/>
    <xdr:sp>
      <xdr:nvSpPr>
        <xdr:cNvPr id="19" name="TextBox 19"/>
        <xdr:cNvSpPr txBox="1">
          <a:spLocks noChangeArrowheads="1"/>
        </xdr:cNvSpPr>
      </xdr:nvSpPr>
      <xdr:spPr>
        <a:xfrm>
          <a:off x="88963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480</xdr:row>
      <xdr:rowOff>95250</xdr:rowOff>
    </xdr:from>
    <xdr:ext cx="76200" cy="161925"/>
    <xdr:sp>
      <xdr:nvSpPr>
        <xdr:cNvPr id="20" name="TextBox 20"/>
        <xdr:cNvSpPr txBox="1">
          <a:spLocks noChangeArrowheads="1"/>
        </xdr:cNvSpPr>
      </xdr:nvSpPr>
      <xdr:spPr>
        <a:xfrm>
          <a:off x="88963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480</xdr:row>
      <xdr:rowOff>95250</xdr:rowOff>
    </xdr:from>
    <xdr:ext cx="76200" cy="161925"/>
    <xdr:sp>
      <xdr:nvSpPr>
        <xdr:cNvPr id="21" name="TextBox 21"/>
        <xdr:cNvSpPr txBox="1">
          <a:spLocks noChangeArrowheads="1"/>
        </xdr:cNvSpPr>
      </xdr:nvSpPr>
      <xdr:spPr>
        <a:xfrm>
          <a:off x="88963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480</xdr:row>
      <xdr:rowOff>95250</xdr:rowOff>
    </xdr:from>
    <xdr:ext cx="76200" cy="161925"/>
    <xdr:sp>
      <xdr:nvSpPr>
        <xdr:cNvPr id="22" name="TextBox 22"/>
        <xdr:cNvSpPr txBox="1">
          <a:spLocks noChangeArrowheads="1"/>
        </xdr:cNvSpPr>
      </xdr:nvSpPr>
      <xdr:spPr>
        <a:xfrm>
          <a:off x="88963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480</xdr:row>
      <xdr:rowOff>95250</xdr:rowOff>
    </xdr:from>
    <xdr:ext cx="76200" cy="161925"/>
    <xdr:sp>
      <xdr:nvSpPr>
        <xdr:cNvPr id="23" name="TextBox 23"/>
        <xdr:cNvSpPr txBox="1">
          <a:spLocks noChangeArrowheads="1"/>
        </xdr:cNvSpPr>
      </xdr:nvSpPr>
      <xdr:spPr>
        <a:xfrm>
          <a:off x="88963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480</xdr:row>
      <xdr:rowOff>95250</xdr:rowOff>
    </xdr:from>
    <xdr:ext cx="76200" cy="161925"/>
    <xdr:sp>
      <xdr:nvSpPr>
        <xdr:cNvPr id="24" name="TextBox 24"/>
        <xdr:cNvSpPr txBox="1">
          <a:spLocks noChangeArrowheads="1"/>
        </xdr:cNvSpPr>
      </xdr:nvSpPr>
      <xdr:spPr>
        <a:xfrm>
          <a:off x="88963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428</xdr:row>
      <xdr:rowOff>0</xdr:rowOff>
    </xdr:from>
    <xdr:ext cx="76200" cy="161925"/>
    <xdr:sp>
      <xdr:nvSpPr>
        <xdr:cNvPr id="25" name="TextBox 25"/>
        <xdr:cNvSpPr txBox="1">
          <a:spLocks noChangeArrowheads="1"/>
        </xdr:cNvSpPr>
      </xdr:nvSpPr>
      <xdr:spPr>
        <a:xfrm>
          <a:off x="9505950" y="7290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26" name="TextBox 26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27" name="TextBox 27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28" name="TextBox 28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29" name="TextBox 29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0" name="TextBox 30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1" name="TextBox 31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428</xdr:row>
      <xdr:rowOff>0</xdr:rowOff>
    </xdr:from>
    <xdr:ext cx="76200" cy="161925"/>
    <xdr:sp>
      <xdr:nvSpPr>
        <xdr:cNvPr id="32" name="TextBox 32"/>
        <xdr:cNvSpPr txBox="1">
          <a:spLocks noChangeArrowheads="1"/>
        </xdr:cNvSpPr>
      </xdr:nvSpPr>
      <xdr:spPr>
        <a:xfrm>
          <a:off x="9505950" y="7290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3" name="TextBox 33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4" name="TextBox 34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5" name="TextBox 35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6" name="TextBox 36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7" name="TextBox 37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426</xdr:row>
      <xdr:rowOff>95250</xdr:rowOff>
    </xdr:from>
    <xdr:ext cx="76200" cy="161925"/>
    <xdr:sp>
      <xdr:nvSpPr>
        <xdr:cNvPr id="38" name="TextBox 38"/>
        <xdr:cNvSpPr txBox="1">
          <a:spLocks noChangeArrowheads="1"/>
        </xdr:cNvSpPr>
      </xdr:nvSpPr>
      <xdr:spPr>
        <a:xfrm>
          <a:off x="9505950" y="72675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480</xdr:row>
      <xdr:rowOff>95250</xdr:rowOff>
    </xdr:from>
    <xdr:ext cx="76200" cy="161925"/>
    <xdr:sp>
      <xdr:nvSpPr>
        <xdr:cNvPr id="39" name="TextBox 39"/>
        <xdr:cNvSpPr txBox="1">
          <a:spLocks noChangeArrowheads="1"/>
        </xdr:cNvSpPr>
      </xdr:nvSpPr>
      <xdr:spPr>
        <a:xfrm>
          <a:off x="95059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482</xdr:row>
      <xdr:rowOff>0</xdr:rowOff>
    </xdr:from>
    <xdr:ext cx="76200" cy="161925"/>
    <xdr:sp>
      <xdr:nvSpPr>
        <xdr:cNvPr id="40" name="TextBox 40"/>
        <xdr:cNvSpPr txBox="1">
          <a:spLocks noChangeArrowheads="1"/>
        </xdr:cNvSpPr>
      </xdr:nvSpPr>
      <xdr:spPr>
        <a:xfrm>
          <a:off x="10915650" y="8164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480</xdr:row>
      <xdr:rowOff>95250</xdr:rowOff>
    </xdr:from>
    <xdr:ext cx="76200" cy="161925"/>
    <xdr:sp>
      <xdr:nvSpPr>
        <xdr:cNvPr id="41" name="TextBox 41"/>
        <xdr:cNvSpPr txBox="1">
          <a:spLocks noChangeArrowheads="1"/>
        </xdr:cNvSpPr>
      </xdr:nvSpPr>
      <xdr:spPr>
        <a:xfrm>
          <a:off x="95059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480</xdr:row>
      <xdr:rowOff>95250</xdr:rowOff>
    </xdr:from>
    <xdr:ext cx="76200" cy="161925"/>
    <xdr:sp>
      <xdr:nvSpPr>
        <xdr:cNvPr id="42" name="TextBox 42"/>
        <xdr:cNvSpPr txBox="1">
          <a:spLocks noChangeArrowheads="1"/>
        </xdr:cNvSpPr>
      </xdr:nvSpPr>
      <xdr:spPr>
        <a:xfrm>
          <a:off x="95059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480</xdr:row>
      <xdr:rowOff>95250</xdr:rowOff>
    </xdr:from>
    <xdr:ext cx="76200" cy="161925"/>
    <xdr:sp>
      <xdr:nvSpPr>
        <xdr:cNvPr id="43" name="TextBox 43"/>
        <xdr:cNvSpPr txBox="1">
          <a:spLocks noChangeArrowheads="1"/>
        </xdr:cNvSpPr>
      </xdr:nvSpPr>
      <xdr:spPr>
        <a:xfrm>
          <a:off x="95059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480</xdr:row>
      <xdr:rowOff>95250</xdr:rowOff>
    </xdr:from>
    <xdr:ext cx="76200" cy="161925"/>
    <xdr:sp>
      <xdr:nvSpPr>
        <xdr:cNvPr id="44" name="TextBox 44"/>
        <xdr:cNvSpPr txBox="1">
          <a:spLocks noChangeArrowheads="1"/>
        </xdr:cNvSpPr>
      </xdr:nvSpPr>
      <xdr:spPr>
        <a:xfrm>
          <a:off x="95059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480</xdr:row>
      <xdr:rowOff>95250</xdr:rowOff>
    </xdr:from>
    <xdr:ext cx="76200" cy="161925"/>
    <xdr:sp>
      <xdr:nvSpPr>
        <xdr:cNvPr id="45" name="TextBox 45"/>
        <xdr:cNvSpPr txBox="1">
          <a:spLocks noChangeArrowheads="1"/>
        </xdr:cNvSpPr>
      </xdr:nvSpPr>
      <xdr:spPr>
        <a:xfrm>
          <a:off x="95059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480</xdr:row>
      <xdr:rowOff>95250</xdr:rowOff>
    </xdr:from>
    <xdr:ext cx="76200" cy="161925"/>
    <xdr:sp>
      <xdr:nvSpPr>
        <xdr:cNvPr id="46" name="TextBox 46"/>
        <xdr:cNvSpPr txBox="1">
          <a:spLocks noChangeArrowheads="1"/>
        </xdr:cNvSpPr>
      </xdr:nvSpPr>
      <xdr:spPr>
        <a:xfrm>
          <a:off x="101155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480</xdr:row>
      <xdr:rowOff>95250</xdr:rowOff>
    </xdr:from>
    <xdr:ext cx="76200" cy="161925"/>
    <xdr:sp>
      <xdr:nvSpPr>
        <xdr:cNvPr id="47" name="TextBox 47"/>
        <xdr:cNvSpPr txBox="1">
          <a:spLocks noChangeArrowheads="1"/>
        </xdr:cNvSpPr>
      </xdr:nvSpPr>
      <xdr:spPr>
        <a:xfrm>
          <a:off x="101155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480</xdr:row>
      <xdr:rowOff>95250</xdr:rowOff>
    </xdr:from>
    <xdr:ext cx="76200" cy="161925"/>
    <xdr:sp>
      <xdr:nvSpPr>
        <xdr:cNvPr id="48" name="TextBox 48"/>
        <xdr:cNvSpPr txBox="1">
          <a:spLocks noChangeArrowheads="1"/>
        </xdr:cNvSpPr>
      </xdr:nvSpPr>
      <xdr:spPr>
        <a:xfrm>
          <a:off x="101155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480</xdr:row>
      <xdr:rowOff>95250</xdr:rowOff>
    </xdr:from>
    <xdr:ext cx="76200" cy="161925"/>
    <xdr:sp>
      <xdr:nvSpPr>
        <xdr:cNvPr id="49" name="TextBox 49"/>
        <xdr:cNvSpPr txBox="1">
          <a:spLocks noChangeArrowheads="1"/>
        </xdr:cNvSpPr>
      </xdr:nvSpPr>
      <xdr:spPr>
        <a:xfrm>
          <a:off x="101155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480</xdr:row>
      <xdr:rowOff>95250</xdr:rowOff>
    </xdr:from>
    <xdr:ext cx="76200" cy="161925"/>
    <xdr:sp>
      <xdr:nvSpPr>
        <xdr:cNvPr id="50" name="TextBox 50"/>
        <xdr:cNvSpPr txBox="1">
          <a:spLocks noChangeArrowheads="1"/>
        </xdr:cNvSpPr>
      </xdr:nvSpPr>
      <xdr:spPr>
        <a:xfrm>
          <a:off x="101155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480</xdr:row>
      <xdr:rowOff>95250</xdr:rowOff>
    </xdr:from>
    <xdr:ext cx="76200" cy="161925"/>
    <xdr:sp>
      <xdr:nvSpPr>
        <xdr:cNvPr id="51" name="TextBox 51"/>
        <xdr:cNvSpPr txBox="1">
          <a:spLocks noChangeArrowheads="1"/>
        </xdr:cNvSpPr>
      </xdr:nvSpPr>
      <xdr:spPr>
        <a:xfrm>
          <a:off x="101155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480</xdr:row>
      <xdr:rowOff>95250</xdr:rowOff>
    </xdr:from>
    <xdr:ext cx="76200" cy="161925"/>
    <xdr:sp>
      <xdr:nvSpPr>
        <xdr:cNvPr id="52" name="TextBox 52"/>
        <xdr:cNvSpPr txBox="1">
          <a:spLocks noChangeArrowheads="1"/>
        </xdr:cNvSpPr>
      </xdr:nvSpPr>
      <xdr:spPr>
        <a:xfrm>
          <a:off x="107251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480</xdr:row>
      <xdr:rowOff>95250</xdr:rowOff>
    </xdr:from>
    <xdr:ext cx="76200" cy="161925"/>
    <xdr:sp>
      <xdr:nvSpPr>
        <xdr:cNvPr id="53" name="TextBox 53"/>
        <xdr:cNvSpPr txBox="1">
          <a:spLocks noChangeArrowheads="1"/>
        </xdr:cNvSpPr>
      </xdr:nvSpPr>
      <xdr:spPr>
        <a:xfrm>
          <a:off x="107251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480</xdr:row>
      <xdr:rowOff>95250</xdr:rowOff>
    </xdr:from>
    <xdr:ext cx="76200" cy="161925"/>
    <xdr:sp>
      <xdr:nvSpPr>
        <xdr:cNvPr id="54" name="TextBox 54"/>
        <xdr:cNvSpPr txBox="1">
          <a:spLocks noChangeArrowheads="1"/>
        </xdr:cNvSpPr>
      </xdr:nvSpPr>
      <xdr:spPr>
        <a:xfrm>
          <a:off x="107251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480</xdr:row>
      <xdr:rowOff>95250</xdr:rowOff>
    </xdr:from>
    <xdr:ext cx="76200" cy="161925"/>
    <xdr:sp>
      <xdr:nvSpPr>
        <xdr:cNvPr id="55" name="TextBox 55"/>
        <xdr:cNvSpPr txBox="1">
          <a:spLocks noChangeArrowheads="1"/>
        </xdr:cNvSpPr>
      </xdr:nvSpPr>
      <xdr:spPr>
        <a:xfrm>
          <a:off x="107251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480</xdr:row>
      <xdr:rowOff>95250</xdr:rowOff>
    </xdr:from>
    <xdr:ext cx="76200" cy="161925"/>
    <xdr:sp>
      <xdr:nvSpPr>
        <xdr:cNvPr id="56" name="TextBox 56"/>
        <xdr:cNvSpPr txBox="1">
          <a:spLocks noChangeArrowheads="1"/>
        </xdr:cNvSpPr>
      </xdr:nvSpPr>
      <xdr:spPr>
        <a:xfrm>
          <a:off x="107251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480</xdr:row>
      <xdr:rowOff>95250</xdr:rowOff>
    </xdr:from>
    <xdr:ext cx="76200" cy="161925"/>
    <xdr:sp>
      <xdr:nvSpPr>
        <xdr:cNvPr id="57" name="TextBox 57"/>
        <xdr:cNvSpPr txBox="1">
          <a:spLocks noChangeArrowheads="1"/>
        </xdr:cNvSpPr>
      </xdr:nvSpPr>
      <xdr:spPr>
        <a:xfrm>
          <a:off x="10725150" y="81419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3">
      <selection activeCell="A13" sqref="A13:H13"/>
    </sheetView>
  </sheetViews>
  <sheetFormatPr defaultColWidth="9.140625" defaultRowHeight="12.75"/>
  <cols>
    <col min="1" max="4" width="9.140625" style="140" customWidth="1"/>
    <col min="5" max="5" width="25.00390625" style="140" customWidth="1"/>
    <col min="6" max="7" width="9.140625" style="140" customWidth="1"/>
    <col min="8" max="8" width="2.28125" style="140" customWidth="1"/>
    <col min="9" max="16384" width="9.140625" style="140" customWidth="1"/>
  </cols>
  <sheetData>
    <row r="1" spans="1:7" ht="15.75">
      <c r="A1" s="503" t="s">
        <v>823</v>
      </c>
      <c r="G1" s="277"/>
    </row>
    <row r="2" spans="1:7" ht="15.75">
      <c r="A2" s="503" t="s">
        <v>839</v>
      </c>
      <c r="G2" s="277"/>
    </row>
    <row r="3" spans="1:7" ht="15.75">
      <c r="A3" s="503" t="s">
        <v>824</v>
      </c>
      <c r="G3" s="277"/>
    </row>
    <row r="4" spans="1:7" ht="15.75">
      <c r="A4" s="503" t="s">
        <v>618</v>
      </c>
      <c r="G4" s="277"/>
    </row>
    <row r="5" spans="1:7" ht="15.75">
      <c r="A5" s="503" t="s">
        <v>855</v>
      </c>
      <c r="G5" s="277"/>
    </row>
    <row r="7" spans="1:8" ht="15.75">
      <c r="A7" s="1309" t="s">
        <v>619</v>
      </c>
      <c r="B7" s="1309"/>
      <c r="C7" s="1309"/>
      <c r="D7" s="1309"/>
      <c r="E7" s="1309"/>
      <c r="F7" s="1309"/>
      <c r="G7" s="1309"/>
      <c r="H7" s="1309"/>
    </row>
    <row r="8" spans="1:8" ht="15" customHeight="1">
      <c r="A8" s="1309" t="s">
        <v>826</v>
      </c>
      <c r="B8" s="1309"/>
      <c r="C8" s="1309"/>
      <c r="D8" s="1309"/>
      <c r="E8" s="1309"/>
      <c r="F8" s="1309"/>
      <c r="G8" s="1309"/>
      <c r="H8" s="1309"/>
    </row>
    <row r="9" spans="1:8" ht="15.75">
      <c r="A9" s="141"/>
      <c r="B9" s="141"/>
      <c r="C9" s="1309" t="s">
        <v>825</v>
      </c>
      <c r="D9" s="1310"/>
      <c r="E9" s="1309"/>
      <c r="F9" s="141"/>
      <c r="G9" s="1252"/>
      <c r="H9" s="1252"/>
    </row>
    <row r="11" ht="15.75">
      <c r="A11" s="437" t="s">
        <v>620</v>
      </c>
    </row>
    <row r="13" spans="1:8" ht="15.75">
      <c r="A13" s="1309" t="s">
        <v>621</v>
      </c>
      <c r="B13" s="1309"/>
      <c r="C13" s="1309"/>
      <c r="D13" s="1309"/>
      <c r="E13" s="1309"/>
      <c r="F13" s="1309"/>
      <c r="G13" s="1309"/>
      <c r="H13" s="1309"/>
    </row>
    <row r="14" ht="15.75">
      <c r="A14" s="140" t="s">
        <v>827</v>
      </c>
    </row>
    <row r="15" spans="1:7" ht="15.75">
      <c r="A15" s="140" t="s">
        <v>681</v>
      </c>
      <c r="G15" s="277"/>
    </row>
    <row r="16" spans="1:7" ht="15.75">
      <c r="A16" s="140" t="s">
        <v>637</v>
      </c>
      <c r="G16" s="277"/>
    </row>
    <row r="17" ht="16.5" thickBot="1"/>
    <row r="18" spans="1:8" ht="16.5" thickBot="1">
      <c r="A18" s="1333" t="s">
        <v>229</v>
      </c>
      <c r="B18" s="1334"/>
      <c r="C18" s="1334"/>
      <c r="D18" s="1334"/>
      <c r="E18" s="1296"/>
      <c r="F18" s="1297" t="s">
        <v>73</v>
      </c>
      <c r="G18" s="1334"/>
      <c r="H18" s="1298"/>
    </row>
    <row r="19" spans="1:8" ht="32.25" customHeight="1" thickTop="1">
      <c r="A19" s="1299" t="s">
        <v>622</v>
      </c>
      <c r="B19" s="1300"/>
      <c r="C19" s="1300"/>
      <c r="D19" s="1300"/>
      <c r="E19" s="1301"/>
      <c r="F19" s="1302"/>
      <c r="G19" s="1302"/>
      <c r="H19" s="1281"/>
    </row>
    <row r="20" spans="1:8" ht="33.75" customHeight="1">
      <c r="A20" s="1329" t="s">
        <v>623</v>
      </c>
      <c r="B20" s="1330"/>
      <c r="C20" s="1330"/>
      <c r="D20" s="1330"/>
      <c r="E20" s="1331"/>
      <c r="F20" s="1314">
        <f>F22+F23+F24+F25</f>
        <v>648837000</v>
      </c>
      <c r="G20" s="1314"/>
      <c r="H20" s="1315"/>
    </row>
    <row r="21" spans="1:8" ht="15.75">
      <c r="A21" s="1325" t="s">
        <v>624</v>
      </c>
      <c r="B21" s="1326"/>
      <c r="C21" s="1326"/>
      <c r="D21" s="1326"/>
      <c r="E21" s="1326"/>
      <c r="F21" s="1312"/>
      <c r="G21" s="1312"/>
      <c r="H21" s="1313"/>
    </row>
    <row r="22" spans="1:8" ht="15.75">
      <c r="A22" s="1325" t="s">
        <v>625</v>
      </c>
      <c r="B22" s="1326"/>
      <c r="C22" s="1326"/>
      <c r="D22" s="1326"/>
      <c r="E22" s="1326"/>
      <c r="F22" s="1312">
        <f>'СУФ-ДЕФ'!C6</f>
        <v>573962000</v>
      </c>
      <c r="G22" s="1312"/>
      <c r="H22" s="1313"/>
    </row>
    <row r="23" spans="1:8" ht="15.75">
      <c r="A23" s="1325" t="s">
        <v>626</v>
      </c>
      <c r="B23" s="1326"/>
      <c r="C23" s="1326"/>
      <c r="D23" s="1326"/>
      <c r="E23" s="1326"/>
      <c r="F23" s="1312">
        <f>ПРИХОДИ!D66+ПРИХОДИ!D76</f>
        <v>53875000</v>
      </c>
      <c r="G23" s="1312"/>
      <c r="H23" s="1313"/>
    </row>
    <row r="24" spans="1:8" ht="15.75">
      <c r="A24" s="1325" t="s">
        <v>599</v>
      </c>
      <c r="B24" s="1326"/>
      <c r="C24" s="1326"/>
      <c r="D24" s="1326"/>
      <c r="E24" s="1326"/>
      <c r="F24" s="1312">
        <f>F30</f>
        <v>20000000</v>
      </c>
      <c r="G24" s="1312"/>
      <c r="H24" s="1313"/>
    </row>
    <row r="25" spans="1:8" ht="15.75">
      <c r="A25" s="1303" t="s">
        <v>841</v>
      </c>
      <c r="B25" s="1304"/>
      <c r="C25" s="1304"/>
      <c r="D25" s="1304"/>
      <c r="E25" s="1305"/>
      <c r="F25" s="1306">
        <f>'СУФ-ДЕФ'!C18</f>
        <v>1000000</v>
      </c>
      <c r="G25" s="1307"/>
      <c r="H25" s="1308"/>
    </row>
    <row r="26" spans="1:8" ht="32.25" customHeight="1">
      <c r="A26" s="1332" t="s">
        <v>627</v>
      </c>
      <c r="B26" s="1326"/>
      <c r="C26" s="1326"/>
      <c r="D26" s="1326"/>
      <c r="E26" s="1326"/>
      <c r="F26" s="1314">
        <f>F27+F31</f>
        <v>710205186.8</v>
      </c>
      <c r="G26" s="1314"/>
      <c r="H26" s="1315"/>
    </row>
    <row r="27" spans="1:8" ht="15.75">
      <c r="A27" s="1325" t="s">
        <v>628</v>
      </c>
      <c r="B27" s="1326"/>
      <c r="C27" s="1326"/>
      <c r="D27" s="1326"/>
      <c r="E27" s="1326"/>
      <c r="F27" s="1314">
        <f>F28+F29+F30</f>
        <v>543242000</v>
      </c>
      <c r="G27" s="1314"/>
      <c r="H27" s="1315"/>
    </row>
    <row r="28" spans="1:8" ht="15.75">
      <c r="A28" s="1325" t="s">
        <v>629</v>
      </c>
      <c r="B28" s="1326"/>
      <c r="C28" s="1326"/>
      <c r="D28" s="1326"/>
      <c r="E28" s="1326"/>
      <c r="F28" s="1312">
        <f>РАСХОДИ!C8+РАСХОДИ!C16+РАСХОДИ!C23+РАСХОДИ!C26+РАСХОДИ!C28+РАСХОДИ!C32+РАСХОДИ!C34+РАСХОДИ!C39</f>
        <v>469482000</v>
      </c>
      <c r="G28" s="1312"/>
      <c r="H28" s="1313"/>
    </row>
    <row r="29" spans="1:8" ht="15.75">
      <c r="A29" s="1325" t="s">
        <v>630</v>
      </c>
      <c r="B29" s="1326"/>
      <c r="C29" s="1326"/>
      <c r="D29" s="1326"/>
      <c r="E29" s="1326"/>
      <c r="F29" s="1312">
        <v>53760000</v>
      </c>
      <c r="G29" s="1312"/>
      <c r="H29" s="1313"/>
    </row>
    <row r="30" spans="1:8" ht="15.75">
      <c r="A30" s="1325" t="s">
        <v>599</v>
      </c>
      <c r="B30" s="1326"/>
      <c r="C30" s="1326"/>
      <c r="D30" s="1326"/>
      <c r="E30" s="1326"/>
      <c r="F30" s="1312">
        <v>20000000</v>
      </c>
      <c r="G30" s="1312"/>
      <c r="H30" s="1313"/>
    </row>
    <row r="31" spans="1:8" ht="32.25" customHeight="1">
      <c r="A31" s="1329" t="s">
        <v>631</v>
      </c>
      <c r="B31" s="1330"/>
      <c r="C31" s="1330"/>
      <c r="D31" s="1330"/>
      <c r="E31" s="1331"/>
      <c r="F31" s="1314">
        <f>F32+F33+F34</f>
        <v>166963186.8</v>
      </c>
      <c r="G31" s="1314"/>
      <c r="H31" s="1315"/>
    </row>
    <row r="32" spans="1:8" ht="15.75">
      <c r="A32" s="1325" t="s">
        <v>632</v>
      </c>
      <c r="B32" s="1326"/>
      <c r="C32" s="1326"/>
      <c r="D32" s="1326"/>
      <c r="E32" s="1326"/>
      <c r="F32" s="1312">
        <f>РАСХОДИ!C41</f>
        <v>166848186.8</v>
      </c>
      <c r="G32" s="1312"/>
      <c r="H32" s="1313"/>
    </row>
    <row r="33" spans="1:8" ht="15.75">
      <c r="A33" s="1325" t="s">
        <v>633</v>
      </c>
      <c r="B33" s="1326"/>
      <c r="C33" s="1326"/>
      <c r="D33" s="1326"/>
      <c r="E33" s="1326"/>
      <c r="F33" s="1312">
        <f>'ПОСЕБАН ДЕО'!I792+'ПОСЕБАН ДЕО'!I796+'ПОСЕБАН ДЕО'!I669+'ПОСЕБАН ДЕО'!I618</f>
        <v>115000</v>
      </c>
      <c r="G33" s="1312"/>
      <c r="H33" s="1313"/>
    </row>
    <row r="34" spans="1:8" ht="15.75">
      <c r="A34" s="1325" t="s">
        <v>599</v>
      </c>
      <c r="B34" s="1326"/>
      <c r="C34" s="1326"/>
      <c r="D34" s="1326"/>
      <c r="E34" s="1326"/>
      <c r="F34" s="1312"/>
      <c r="G34" s="1312"/>
      <c r="H34" s="1313"/>
    </row>
    <row r="35" spans="1:8" ht="15.75">
      <c r="A35" s="1325" t="s">
        <v>176</v>
      </c>
      <c r="B35" s="1326"/>
      <c r="C35" s="1326"/>
      <c r="D35" s="1326"/>
      <c r="E35" s="1326"/>
      <c r="F35" s="1314">
        <f>'СУФ-ДЕФ'!C29</f>
        <v>-61368186.79999995</v>
      </c>
      <c r="G35" s="1314"/>
      <c r="H35" s="1315"/>
    </row>
    <row r="36" spans="1:8" ht="32.25" customHeight="1">
      <c r="A36" s="1329" t="s">
        <v>634</v>
      </c>
      <c r="B36" s="1330"/>
      <c r="C36" s="1330"/>
      <c r="D36" s="1330"/>
      <c r="E36" s="1331"/>
      <c r="F36" s="1312" t="s">
        <v>635</v>
      </c>
      <c r="G36" s="1312"/>
      <c r="H36" s="1313"/>
    </row>
    <row r="37" spans="1:8" ht="15.75">
      <c r="A37" s="1323" t="s">
        <v>747</v>
      </c>
      <c r="B37" s="1324"/>
      <c r="C37" s="1324"/>
      <c r="D37" s="1324"/>
      <c r="E37" s="1324"/>
      <c r="F37" s="1314">
        <f>'СУФ-ДЕФ'!C44</f>
        <v>-61368186.79999995</v>
      </c>
      <c r="G37" s="1314"/>
      <c r="H37" s="1315"/>
    </row>
    <row r="38" spans="1:8" ht="15.75">
      <c r="A38" s="1323" t="s">
        <v>447</v>
      </c>
      <c r="B38" s="1324"/>
      <c r="C38" s="1324"/>
      <c r="D38" s="1324"/>
      <c r="E38" s="1324"/>
      <c r="F38" s="1312"/>
      <c r="G38" s="1312"/>
      <c r="H38" s="1313"/>
    </row>
    <row r="39" spans="1:8" ht="15.75">
      <c r="A39" s="1325" t="s">
        <v>636</v>
      </c>
      <c r="B39" s="1326"/>
      <c r="C39" s="1326"/>
      <c r="D39" s="1326"/>
      <c r="E39" s="1326"/>
      <c r="F39" s="1312" t="s">
        <v>635</v>
      </c>
      <c r="G39" s="1312"/>
      <c r="H39" s="1313"/>
    </row>
    <row r="40" spans="1:8" ht="15.75">
      <c r="A40" s="1303" t="s">
        <v>723</v>
      </c>
      <c r="B40" s="1304"/>
      <c r="C40" s="1304"/>
      <c r="D40" s="1304"/>
      <c r="E40" s="1305"/>
      <c r="F40" s="1306">
        <f>ПРИХОДИ!C88</f>
        <v>50000000</v>
      </c>
      <c r="G40" s="1307"/>
      <c r="H40" s="1308"/>
    </row>
    <row r="41" spans="1:8" ht="15.75">
      <c r="A41" s="1325" t="s">
        <v>726</v>
      </c>
      <c r="B41" s="1326"/>
      <c r="C41" s="1326"/>
      <c r="D41" s="1326"/>
      <c r="E41" s="1326"/>
      <c r="F41" s="1314">
        <f>РАСХОДИ!C48</f>
        <v>0</v>
      </c>
      <c r="G41" s="1314"/>
      <c r="H41" s="1315"/>
    </row>
    <row r="42" spans="1:8" ht="15.75">
      <c r="A42" s="1303" t="s">
        <v>725</v>
      </c>
      <c r="B42" s="1304"/>
      <c r="C42" s="1304"/>
      <c r="D42" s="1304"/>
      <c r="E42" s="1305"/>
      <c r="F42" s="1319">
        <f>'СУФ-ДЕФ'!C45</f>
        <v>11368186.8</v>
      </c>
      <c r="G42" s="1307"/>
      <c r="H42" s="1308"/>
    </row>
    <row r="43" spans="1:8" ht="16.5" thickBot="1">
      <c r="A43" s="1327" t="s">
        <v>724</v>
      </c>
      <c r="B43" s="1328"/>
      <c r="C43" s="1328"/>
      <c r="D43" s="1328"/>
      <c r="E43" s="1328"/>
      <c r="F43" s="1316">
        <f>'СУФ-ДЕФ'!C43</f>
        <v>50000000</v>
      </c>
      <c r="G43" s="1316"/>
      <c r="H43" s="1317"/>
    </row>
    <row r="44" spans="1:8" ht="16.5" thickTop="1">
      <c r="A44" s="1320"/>
      <c r="B44" s="1321"/>
      <c r="C44" s="1321"/>
      <c r="D44" s="1321"/>
      <c r="E44" s="1321"/>
      <c r="F44" s="1318"/>
      <c r="G44" s="1318"/>
      <c r="H44" s="1318"/>
    </row>
    <row r="45" spans="1:8" ht="15.75">
      <c r="A45" s="1322"/>
      <c r="B45" s="1322"/>
      <c r="C45" s="1322"/>
      <c r="D45" s="1322"/>
      <c r="E45" s="1322"/>
      <c r="F45" s="1311"/>
      <c r="G45" s="1311"/>
      <c r="H45" s="1311"/>
    </row>
    <row r="46" spans="1:8" ht="15.75">
      <c r="A46" s="501"/>
      <c r="B46" s="501"/>
      <c r="C46" s="501"/>
      <c r="D46" s="501"/>
      <c r="E46" s="501"/>
      <c r="F46" s="502"/>
      <c r="G46" s="502"/>
      <c r="H46" s="502"/>
    </row>
    <row r="47" spans="1:8" ht="15.75">
      <c r="A47" s="501"/>
      <c r="B47" s="501"/>
      <c r="C47" s="501"/>
      <c r="D47" s="501"/>
      <c r="E47" s="501"/>
      <c r="F47" s="502"/>
      <c r="G47" s="502"/>
      <c r="H47" s="502"/>
    </row>
    <row r="48" spans="1:8" ht="15.75">
      <c r="A48" s="501"/>
      <c r="B48" s="501"/>
      <c r="C48" s="501"/>
      <c r="D48" s="501"/>
      <c r="E48" s="501"/>
      <c r="F48" s="502"/>
      <c r="G48" s="502"/>
      <c r="H48" s="502"/>
    </row>
  </sheetData>
  <mergeCells count="60">
    <mergeCell ref="A18:E18"/>
    <mergeCell ref="F18:H18"/>
    <mergeCell ref="A19:E19"/>
    <mergeCell ref="A20:E20"/>
    <mergeCell ref="F19:H19"/>
    <mergeCell ref="F20:H20"/>
    <mergeCell ref="A21:E21"/>
    <mergeCell ref="A22:E22"/>
    <mergeCell ref="A23:E23"/>
    <mergeCell ref="A24:E24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4:E44"/>
    <mergeCell ref="A45:E45"/>
    <mergeCell ref="A38:E38"/>
    <mergeCell ref="A39:E39"/>
    <mergeCell ref="A41:E41"/>
    <mergeCell ref="A43:E43"/>
    <mergeCell ref="A40:E40"/>
    <mergeCell ref="A42:E42"/>
    <mergeCell ref="F42:H42"/>
    <mergeCell ref="F21:H21"/>
    <mergeCell ref="F22:H22"/>
    <mergeCell ref="F29:H29"/>
    <mergeCell ref="F30:H30"/>
    <mergeCell ref="F23:H23"/>
    <mergeCell ref="F24:H24"/>
    <mergeCell ref="F26:H26"/>
    <mergeCell ref="F27:H27"/>
    <mergeCell ref="F28:H28"/>
    <mergeCell ref="A7:H7"/>
    <mergeCell ref="A8:H8"/>
    <mergeCell ref="A13:H13"/>
    <mergeCell ref="F37:H37"/>
    <mergeCell ref="F35:H35"/>
    <mergeCell ref="F36:H36"/>
    <mergeCell ref="F31:H31"/>
    <mergeCell ref="F32:H32"/>
    <mergeCell ref="F33:H33"/>
    <mergeCell ref="F34:H34"/>
    <mergeCell ref="A25:E25"/>
    <mergeCell ref="F25:H25"/>
    <mergeCell ref="C9:E9"/>
    <mergeCell ref="F45:H45"/>
    <mergeCell ref="F38:H38"/>
    <mergeCell ref="F39:H39"/>
    <mergeCell ref="F41:H41"/>
    <mergeCell ref="F43:H43"/>
    <mergeCell ref="F44:H44"/>
    <mergeCell ref="F40:H40"/>
  </mergeCells>
  <printOptions/>
  <pageMargins left="0.8267716535433072" right="0.2362204724409449" top="0.5118110236220472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4">
      <selection activeCell="F12" sqref="F12"/>
    </sheetView>
  </sheetViews>
  <sheetFormatPr defaultColWidth="9.140625" defaultRowHeight="12.75"/>
  <cols>
    <col min="1" max="1" width="8.421875" style="0" customWidth="1"/>
    <col min="2" max="2" width="42.57421875" style="0" customWidth="1"/>
    <col min="3" max="6" width="12.28125" style="0" customWidth="1"/>
  </cols>
  <sheetData>
    <row r="2" spans="1:6" ht="12.75">
      <c r="A2" s="450"/>
      <c r="B2" s="450"/>
      <c r="C2" s="450"/>
      <c r="D2" s="450"/>
      <c r="E2" s="450"/>
      <c r="F2" s="450"/>
    </row>
    <row r="3" spans="1:6" ht="18.75">
      <c r="A3" s="1373" t="s">
        <v>645</v>
      </c>
      <c r="B3" s="1373"/>
      <c r="C3" s="1373"/>
      <c r="D3" s="1373"/>
      <c r="E3" s="1373"/>
      <c r="F3" s="1373"/>
    </row>
    <row r="4" spans="1:6" ht="12.75">
      <c r="A4" s="450"/>
      <c r="B4" s="450"/>
      <c r="C4" s="450"/>
      <c r="D4" s="450"/>
      <c r="E4" s="450"/>
      <c r="F4" s="450"/>
    </row>
    <row r="5" spans="1:6" ht="15.75" thickBot="1">
      <c r="A5" s="450"/>
      <c r="B5" s="450"/>
      <c r="C5" s="450"/>
      <c r="D5" s="450"/>
      <c r="E5" s="450"/>
      <c r="F5" s="452" t="s">
        <v>646</v>
      </c>
    </row>
    <row r="6" spans="1:6" ht="46.5" customHeight="1">
      <c r="A6" s="1376" t="s">
        <v>647</v>
      </c>
      <c r="B6" s="1378" t="s">
        <v>648</v>
      </c>
      <c r="C6" s="1380" t="s">
        <v>735</v>
      </c>
      <c r="D6" s="1381"/>
      <c r="E6" s="1380" t="s">
        <v>727</v>
      </c>
      <c r="F6" s="1382"/>
    </row>
    <row r="7" spans="1:6" ht="28.5">
      <c r="A7" s="1377"/>
      <c r="B7" s="1379"/>
      <c r="C7" s="512" t="s">
        <v>649</v>
      </c>
      <c r="D7" s="513" t="s">
        <v>650</v>
      </c>
      <c r="E7" s="512" t="s">
        <v>649</v>
      </c>
      <c r="F7" s="514" t="s">
        <v>650</v>
      </c>
    </row>
    <row r="8" spans="1:6" ht="15">
      <c r="A8" s="515">
        <v>1</v>
      </c>
      <c r="B8" s="516">
        <v>2</v>
      </c>
      <c r="C8" s="516">
        <v>3</v>
      </c>
      <c r="D8" s="516">
        <v>4</v>
      </c>
      <c r="E8" s="517">
        <v>5</v>
      </c>
      <c r="F8" s="518">
        <v>6</v>
      </c>
    </row>
    <row r="9" spans="1:6" ht="15">
      <c r="A9" s="505" t="s">
        <v>651</v>
      </c>
      <c r="B9" s="554" t="s">
        <v>652</v>
      </c>
      <c r="C9" s="453">
        <v>55050000</v>
      </c>
      <c r="D9" s="453"/>
      <c r="E9" s="453">
        <f>'ПОСЕБАН ДЕО'!H16+'ПОСЕБАН ДЕО'!H18+'ПОСЕБАН ДЕО'!H50+'ПОСЕБАН ДЕО'!H52+'ПОСЕБАН ДЕО'!H101+'ПОСЕБАН ДЕО'!H103+'ПОСЕБАН ДЕО'!H903+'ПОСЕБАН ДЕО'!H905</f>
        <v>54000000</v>
      </c>
      <c r="F9" s="506"/>
    </row>
    <row r="10" spans="1:6" ht="15">
      <c r="A10" s="505">
        <v>2</v>
      </c>
      <c r="B10" s="454" t="s">
        <v>656</v>
      </c>
      <c r="C10" s="453">
        <v>8937000</v>
      </c>
      <c r="D10" s="453">
        <v>59000</v>
      </c>
      <c r="E10" s="453">
        <f>'ПОСЕБАН ДЕО'!H594+'ПОСЕБАН ДЕО'!H596+'ПОСЕБАН ДЕО'!H625+'ПОСЕБАН ДЕО'!H627</f>
        <v>7550000</v>
      </c>
      <c r="F10" s="507">
        <f>'ПОСЕБАН ДЕО'!I594+'ПОСЕБАН ДЕО'!I596</f>
        <v>59000</v>
      </c>
    </row>
    <row r="11" spans="1:6" ht="30">
      <c r="A11" s="505">
        <v>3</v>
      </c>
      <c r="B11" s="454" t="s">
        <v>658</v>
      </c>
      <c r="C11" s="453">
        <v>4168000</v>
      </c>
      <c r="D11" s="453"/>
      <c r="E11" s="453">
        <f>'ПОСЕБАН ДЕО'!H689+'ПОСЕБАН ДЕО'!H691</f>
        <v>4600000</v>
      </c>
      <c r="F11" s="506"/>
    </row>
    <row r="12" spans="1:6" ht="18.75">
      <c r="A12" s="505">
        <v>4</v>
      </c>
      <c r="B12" s="454" t="s">
        <v>767</v>
      </c>
      <c r="C12" s="453"/>
      <c r="D12" s="453">
        <v>1265000</v>
      </c>
      <c r="E12" s="453">
        <f>'ПОСЕБАН ДЕО'!H476+'ПОСЕБАН ДЕО'!H488+'ПОСЕБАН ДЕО'!H477+'ПОСЕБАН ДЕО'!H489</f>
        <v>1355000</v>
      </c>
      <c r="F12" s="507"/>
    </row>
    <row r="13" spans="1:6" ht="67.5" customHeight="1">
      <c r="A13" s="505" t="s">
        <v>659</v>
      </c>
      <c r="B13" s="454" t="s">
        <v>174</v>
      </c>
      <c r="C13" s="453">
        <v>9210000</v>
      </c>
      <c r="D13" s="453"/>
      <c r="E13" s="453">
        <f>'ПОСЕБАН ДЕО'!H804+'ПОСЕБАН ДЕО'!H805</f>
        <v>9400000</v>
      </c>
      <c r="F13" s="507"/>
    </row>
    <row r="14" spans="1:6" ht="67.5" customHeight="1">
      <c r="A14" s="505">
        <v>6</v>
      </c>
      <c r="B14" s="454" t="s">
        <v>654</v>
      </c>
      <c r="C14" s="453">
        <v>22283000</v>
      </c>
      <c r="D14" s="453">
        <v>4329000</v>
      </c>
      <c r="E14" s="453">
        <f>'ПОСЕБАН ДЕО'!H770+'ПОСЕБАН ДЕО'!H772</f>
        <v>23000000</v>
      </c>
      <c r="F14" s="507">
        <f>'ПОСЕБАН ДЕО'!I770+'ПОСЕБАН ДЕО'!I772</f>
        <v>4442000</v>
      </c>
    </row>
    <row r="15" spans="1:6" ht="67.5" customHeight="1">
      <c r="A15" s="880">
        <v>7</v>
      </c>
      <c r="B15" s="881" t="s">
        <v>175</v>
      </c>
      <c r="C15" s="882"/>
      <c r="D15" s="882"/>
      <c r="E15" s="882"/>
      <c r="F15" s="883"/>
    </row>
    <row r="16" spans="1:6" ht="67.5" customHeight="1">
      <c r="A16" s="880">
        <v>8</v>
      </c>
      <c r="B16" s="881" t="s">
        <v>660</v>
      </c>
      <c r="C16" s="882"/>
      <c r="D16" s="882"/>
      <c r="E16" s="882"/>
      <c r="F16" s="883"/>
    </row>
    <row r="17" spans="1:6" ht="30.75" thickBot="1">
      <c r="A17" s="508"/>
      <c r="B17" s="509" t="s">
        <v>661</v>
      </c>
      <c r="C17" s="510">
        <f>C9+C10+C11+C12+C13+C14+C15+C16</f>
        <v>99648000</v>
      </c>
      <c r="D17" s="510">
        <f>D9+D10+D11+D12+D13+D14+D15+D16</f>
        <v>5653000</v>
      </c>
      <c r="E17" s="510">
        <f>E9+E10+E11+E12+E13+E14+E15+E16</f>
        <v>99905000</v>
      </c>
      <c r="F17" s="511">
        <f>F9+F10+F11+F12+F13+F14+F15+F16</f>
        <v>4501000</v>
      </c>
    </row>
    <row r="18" spans="1:6" ht="12.75">
      <c r="A18" s="450"/>
      <c r="B18" s="450"/>
      <c r="C18" s="450"/>
      <c r="D18" s="450"/>
      <c r="E18" s="450"/>
      <c r="F18" s="450"/>
    </row>
    <row r="19" spans="1:6" ht="12.75">
      <c r="A19" s="967"/>
      <c r="B19" s="1383" t="s">
        <v>770</v>
      </c>
      <c r="C19" s="1384"/>
      <c r="D19" s="1384"/>
      <c r="E19" s="1384"/>
      <c r="F19" s="1384"/>
    </row>
    <row r="20" spans="1:6" ht="12.75">
      <c r="A20" s="968"/>
      <c r="B20" s="1370" t="s">
        <v>768</v>
      </c>
      <c r="C20" s="1370"/>
      <c r="D20" s="1370"/>
      <c r="E20" s="1370"/>
      <c r="F20" s="1370"/>
    </row>
    <row r="21" spans="1:6" ht="12.75">
      <c r="A21" s="969"/>
      <c r="B21" s="1371" t="s">
        <v>769</v>
      </c>
      <c r="C21" s="1372"/>
      <c r="D21" s="1372"/>
      <c r="E21" s="1372"/>
      <c r="F21" s="1372"/>
    </row>
    <row r="22" spans="1:8" ht="15">
      <c r="A22" s="1374"/>
      <c r="B22" s="1374"/>
      <c r="C22" s="1375"/>
      <c r="D22" s="1375"/>
      <c r="E22" s="1375"/>
      <c r="F22" s="1375"/>
      <c r="G22" s="2"/>
      <c r="H22" s="2"/>
    </row>
    <row r="23" spans="1:8" ht="15">
      <c r="A23" s="1374"/>
      <c r="B23" s="1374"/>
      <c r="C23" s="456"/>
      <c r="D23" s="456"/>
      <c r="E23" s="456"/>
      <c r="F23" s="456"/>
      <c r="G23" s="2"/>
      <c r="H23" s="2"/>
    </row>
    <row r="24" spans="1:8" ht="15">
      <c r="A24" s="457"/>
      <c r="B24" s="458"/>
      <c r="C24" s="458"/>
      <c r="D24" s="458"/>
      <c r="E24" s="458"/>
      <c r="F24" s="459"/>
      <c r="G24" s="2"/>
      <c r="H24" s="2"/>
    </row>
    <row r="25" spans="1:8" ht="15">
      <c r="A25" s="455"/>
      <c r="B25" s="455"/>
      <c r="C25" s="460"/>
      <c r="D25" s="460"/>
      <c r="E25" s="460"/>
      <c r="F25" s="461"/>
      <c r="G25" s="2"/>
      <c r="H25" s="2"/>
    </row>
    <row r="26" spans="1:8" ht="15">
      <c r="A26" s="455"/>
      <c r="B26" s="462"/>
      <c r="C26" s="460"/>
      <c r="D26" s="460"/>
      <c r="E26" s="460"/>
      <c r="F26" s="463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7:8" ht="12.75">
      <c r="G30" s="2"/>
      <c r="H30" s="2"/>
    </row>
  </sheetData>
  <mergeCells count="12">
    <mergeCell ref="E6:F6"/>
    <mergeCell ref="B19:F19"/>
    <mergeCell ref="B20:F20"/>
    <mergeCell ref="B21:F21"/>
    <mergeCell ref="A3:F3"/>
    <mergeCell ref="A22:A23"/>
    <mergeCell ref="B22:B23"/>
    <mergeCell ref="C22:D22"/>
    <mergeCell ref="E22:F22"/>
    <mergeCell ref="A6:A7"/>
    <mergeCell ref="B6:B7"/>
    <mergeCell ref="C6:D6"/>
  </mergeCells>
  <printOptions/>
  <pageMargins left="0.01" right="0.01" top="0.47" bottom="0.47" header="0.5" footer="0.5"/>
  <pageSetup firstPageNumber="38" useFirstPageNumber="1" horizontalDpi="600" verticalDpi="600" orientation="portrait" paperSize="9" r:id="rId1"/>
  <headerFooter alignWithMargins="0">
    <oddHeader>&amp;C37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Q6" sqref="Q6"/>
    </sheetView>
  </sheetViews>
  <sheetFormatPr defaultColWidth="9.140625" defaultRowHeight="12.75"/>
  <cols>
    <col min="1" max="1" width="8.00390625" style="450" customWidth="1"/>
    <col min="2" max="2" width="36.7109375" style="450" customWidth="1"/>
    <col min="3" max="3" width="15.8515625" style="450" customWidth="1"/>
    <col min="4" max="4" width="14.7109375" style="450" customWidth="1"/>
    <col min="5" max="5" width="14.140625" style="450" customWidth="1"/>
    <col min="6" max="16384" width="9.140625" style="450" customWidth="1"/>
  </cols>
  <sheetData>
    <row r="2" spans="1:5" ht="18.75">
      <c r="A2" s="1373" t="s">
        <v>722</v>
      </c>
      <c r="B2" s="1373"/>
      <c r="C2" s="1373"/>
      <c r="D2" s="1373"/>
      <c r="E2" s="1373"/>
    </row>
    <row r="4" spans="1:5" ht="16.5" thickBot="1">
      <c r="A4" s="519"/>
      <c r="B4" s="519"/>
      <c r="C4" s="519"/>
      <c r="D4" s="519"/>
      <c r="E4" s="451" t="s">
        <v>662</v>
      </c>
    </row>
    <row r="5" spans="1:5" ht="63">
      <c r="A5" s="525" t="s">
        <v>647</v>
      </c>
      <c r="B5" s="526" t="s">
        <v>648</v>
      </c>
      <c r="C5" s="527" t="s">
        <v>663</v>
      </c>
      <c r="D5" s="527" t="s">
        <v>664</v>
      </c>
      <c r="E5" s="528" t="s">
        <v>665</v>
      </c>
    </row>
    <row r="6" spans="1:5" ht="15.75">
      <c r="A6" s="529">
        <v>1</v>
      </c>
      <c r="B6" s="520">
        <v>2</v>
      </c>
      <c r="C6" s="520">
        <v>3</v>
      </c>
      <c r="D6" s="520">
        <v>4</v>
      </c>
      <c r="E6" s="530" t="s">
        <v>666</v>
      </c>
    </row>
    <row r="7" spans="1:5" ht="31.5">
      <c r="A7" s="531" t="s">
        <v>651</v>
      </c>
      <c r="B7" s="521" t="s">
        <v>652</v>
      </c>
      <c r="C7" s="522">
        <f>C10+C9+C8</f>
        <v>60</v>
      </c>
      <c r="D7" s="522"/>
      <c r="E7" s="532">
        <f>C7+D7</f>
        <v>60</v>
      </c>
    </row>
    <row r="8" spans="1:5" ht="15.75">
      <c r="A8" s="531"/>
      <c r="B8" s="521" t="s">
        <v>667</v>
      </c>
      <c r="C8" s="522">
        <v>2</v>
      </c>
      <c r="D8" s="522"/>
      <c r="E8" s="532">
        <f>C8+D8</f>
        <v>2</v>
      </c>
    </row>
    <row r="9" spans="1:5" ht="15.75">
      <c r="A9" s="531"/>
      <c r="B9" s="521" t="s">
        <v>196</v>
      </c>
      <c r="C9" s="522">
        <v>4</v>
      </c>
      <c r="D9" s="522"/>
      <c r="E9" s="532">
        <v>4</v>
      </c>
    </row>
    <row r="10" spans="1:5" ht="15.75">
      <c r="A10" s="531"/>
      <c r="B10" s="521" t="s">
        <v>748</v>
      </c>
      <c r="C10" s="522">
        <v>54</v>
      </c>
      <c r="D10" s="522">
        <v>6</v>
      </c>
      <c r="E10" s="532">
        <f>C10+D10</f>
        <v>60</v>
      </c>
    </row>
    <row r="11" spans="1:5" ht="15.75">
      <c r="A11" s="531" t="s">
        <v>653</v>
      </c>
      <c r="B11" s="523" t="s">
        <v>656</v>
      </c>
      <c r="C11" s="522">
        <v>9</v>
      </c>
      <c r="D11" s="522">
        <v>1</v>
      </c>
      <c r="E11" s="532">
        <f>C11+D11</f>
        <v>10</v>
      </c>
    </row>
    <row r="12" spans="1:5" ht="78.75">
      <c r="A12" s="531" t="s">
        <v>655</v>
      </c>
      <c r="B12" s="523" t="s">
        <v>749</v>
      </c>
      <c r="C12" s="522">
        <v>5</v>
      </c>
      <c r="D12" s="522">
        <v>1</v>
      </c>
      <c r="E12" s="532">
        <f>C12+D12</f>
        <v>6</v>
      </c>
    </row>
    <row r="13" spans="1:5" ht="15.75">
      <c r="A13" s="531" t="s">
        <v>657</v>
      </c>
      <c r="B13" s="927" t="s">
        <v>173</v>
      </c>
      <c r="C13" s="522">
        <v>3</v>
      </c>
      <c r="D13" s="522"/>
      <c r="E13" s="532">
        <f>C13+D13</f>
        <v>3</v>
      </c>
    </row>
    <row r="14" spans="1:5" ht="31.5">
      <c r="A14" s="531">
        <v>5</v>
      </c>
      <c r="B14" s="927" t="s">
        <v>174</v>
      </c>
      <c r="C14" s="522">
        <v>9</v>
      </c>
      <c r="D14" s="522"/>
      <c r="E14" s="532">
        <v>9</v>
      </c>
    </row>
    <row r="15" spans="1:5" ht="48" customHeight="1">
      <c r="A15" s="531">
        <v>6</v>
      </c>
      <c r="B15" s="524" t="s">
        <v>668</v>
      </c>
      <c r="C15" s="522">
        <f>C9+C10+C11+C12+C13</f>
        <v>75</v>
      </c>
      <c r="D15" s="522">
        <f>D10+D11+D12</f>
        <v>8</v>
      </c>
      <c r="E15" s="532">
        <f>C15+D15</f>
        <v>83</v>
      </c>
    </row>
    <row r="16" spans="1:5" ht="16.5" thickBot="1">
      <c r="A16" s="533">
        <v>7</v>
      </c>
      <c r="B16" s="928" t="s">
        <v>654</v>
      </c>
      <c r="C16" s="534">
        <v>31</v>
      </c>
      <c r="D16" s="534">
        <v>9</v>
      </c>
      <c r="E16" s="535">
        <v>40</v>
      </c>
    </row>
    <row r="17" spans="1:5" ht="79.5" thickBot="1">
      <c r="A17" s="929">
        <v>8</v>
      </c>
      <c r="B17" s="930" t="s">
        <v>750</v>
      </c>
      <c r="C17" s="931"/>
      <c r="D17" s="931"/>
      <c r="E17" s="931"/>
    </row>
    <row r="18" spans="1:7" ht="54.75" customHeight="1" thickBot="1">
      <c r="A18" s="932">
        <v>9</v>
      </c>
      <c r="B18" s="933" t="s">
        <v>751</v>
      </c>
      <c r="C18" s="934">
        <f>C7+C11+C12+C13+C14+C16</f>
        <v>117</v>
      </c>
      <c r="D18" s="932">
        <v>17</v>
      </c>
      <c r="E18" s="934">
        <f>C18+D18</f>
        <v>134</v>
      </c>
      <c r="G18" s="1179"/>
    </row>
    <row r="19" spans="1:5" ht="86.25" customHeight="1">
      <c r="A19" s="1385" t="s">
        <v>85</v>
      </c>
      <c r="B19" s="1386"/>
      <c r="C19" s="1386"/>
      <c r="D19" s="1386"/>
      <c r="E19" s="1386"/>
    </row>
  </sheetData>
  <mergeCells count="2">
    <mergeCell ref="A19:E19"/>
    <mergeCell ref="A2:E2"/>
  </mergeCells>
  <printOptions/>
  <pageMargins left="0.75" right="0.75" top="1" bottom="1" header="0.5" footer="0.5"/>
  <pageSetup firstPageNumber="38" useFirstPageNumber="1" horizontalDpi="600" verticalDpi="600" orientation="portrait" r:id="rId1"/>
  <headerFooter alignWithMargins="0">
    <oddHeader>&amp;C38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2">
      <selection activeCell="I31" sqref="I31"/>
    </sheetView>
  </sheetViews>
  <sheetFormatPr defaultColWidth="9.140625" defaultRowHeight="12.75"/>
  <cols>
    <col min="1" max="1" width="52.00390625" style="10" customWidth="1"/>
    <col min="2" max="2" width="16.28125" style="10" customWidth="1"/>
    <col min="3" max="3" width="19.140625" style="10" customWidth="1"/>
    <col min="4" max="16384" width="9.140625" style="10" customWidth="1"/>
  </cols>
  <sheetData>
    <row r="1" spans="1:3" ht="16.5" thickBot="1">
      <c r="A1" s="1282"/>
      <c r="B1" s="1282"/>
      <c r="C1" s="1282"/>
    </row>
    <row r="2" spans="1:3" ht="31.5">
      <c r="A2" s="545"/>
      <c r="B2" s="546" t="s">
        <v>228</v>
      </c>
      <c r="C2" s="547" t="s">
        <v>422</v>
      </c>
    </row>
    <row r="3" spans="1:3" ht="15.75">
      <c r="A3" s="548">
        <v>1</v>
      </c>
      <c r="B3" s="549">
        <v>2</v>
      </c>
      <c r="C3" s="550">
        <v>3</v>
      </c>
    </row>
    <row r="4" spans="1:3" ht="31.5">
      <c r="A4" s="189" t="s">
        <v>423</v>
      </c>
      <c r="B4" s="190"/>
      <c r="C4" s="195"/>
    </row>
    <row r="5" spans="1:3" ht="15.75">
      <c r="A5" s="191" t="s">
        <v>424</v>
      </c>
      <c r="B5" s="190"/>
      <c r="C5" s="195"/>
    </row>
    <row r="6" spans="1:3" ht="15.75">
      <c r="A6" s="189" t="s">
        <v>425</v>
      </c>
      <c r="B6" s="190">
        <v>7</v>
      </c>
      <c r="C6" s="195">
        <f>C7+C11+C14+C16</f>
        <v>573962000</v>
      </c>
    </row>
    <row r="7" spans="1:3" ht="15.75">
      <c r="A7" s="192" t="s">
        <v>426</v>
      </c>
      <c r="B7" s="190">
        <v>71</v>
      </c>
      <c r="C7" s="195">
        <f>C8+C9+C10</f>
        <v>287200000</v>
      </c>
    </row>
    <row r="8" spans="1:3" ht="15.75">
      <c r="A8" s="192" t="s">
        <v>427</v>
      </c>
      <c r="B8" s="190">
        <v>711</v>
      </c>
      <c r="C8" s="195">
        <f>ПРИХОДИ!C25</f>
        <v>173200000</v>
      </c>
    </row>
    <row r="9" spans="1:3" ht="15.75">
      <c r="A9" s="192" t="s">
        <v>428</v>
      </c>
      <c r="B9" s="190">
        <v>714</v>
      </c>
      <c r="C9" s="195">
        <f>ПРИХОДИ!C42</f>
        <v>10750000</v>
      </c>
    </row>
    <row r="10" spans="1:3" ht="66.75" customHeight="1">
      <c r="A10" s="192" t="s">
        <v>429</v>
      </c>
      <c r="B10" s="190" t="s">
        <v>430</v>
      </c>
      <c r="C10" s="195">
        <f>ПРИХОДИ!C28+ПРИХОДИ!C34+ПРИХОДИ!C45</f>
        <v>103250000</v>
      </c>
    </row>
    <row r="11" spans="1:3" ht="15.75">
      <c r="A11" s="192" t="s">
        <v>431</v>
      </c>
      <c r="B11" s="190">
        <v>74</v>
      </c>
      <c r="C11" s="195">
        <f>C12+C13+C15+C17</f>
        <v>73287000</v>
      </c>
    </row>
    <row r="12" spans="1:3" ht="15.75">
      <c r="A12" s="192" t="s">
        <v>432</v>
      </c>
      <c r="B12" s="190">
        <v>7411</v>
      </c>
      <c r="C12" s="195">
        <f>ПРИХОДИ!C55</f>
        <v>1500000</v>
      </c>
    </row>
    <row r="13" spans="1:3" ht="47.25">
      <c r="A13" s="193" t="s">
        <v>554</v>
      </c>
      <c r="B13" s="190">
        <v>7415</v>
      </c>
      <c r="C13" s="195">
        <f>ПРИХОДИ!C56+ПРИХОДИ!C57+ПРИХОДИ!C58+ПРИХОДИ!C59</f>
        <v>49417000</v>
      </c>
    </row>
    <row r="14" spans="1:3" ht="15.75">
      <c r="A14" s="192" t="s">
        <v>469</v>
      </c>
      <c r="B14" s="190" t="s">
        <v>504</v>
      </c>
      <c r="C14" s="195">
        <f>ПРИХОДИ!C79</f>
        <v>1475000</v>
      </c>
    </row>
    <row r="15" spans="1:3" ht="15.75">
      <c r="A15" s="192" t="s">
        <v>510</v>
      </c>
      <c r="B15" s="190" t="s">
        <v>86</v>
      </c>
      <c r="C15" s="195">
        <f>ПРИХОДИ!C66+ПРИХОДИ!C70+ПРИХОДИ!C73</f>
        <v>14370000</v>
      </c>
    </row>
    <row r="16" spans="1:6" ht="15.75">
      <c r="A16" s="192" t="s">
        <v>433</v>
      </c>
      <c r="B16" s="190">
        <v>733</v>
      </c>
      <c r="C16" s="195">
        <f>ПРИХОДИ!C53</f>
        <v>212000000</v>
      </c>
      <c r="F16" s="10" t="s">
        <v>224</v>
      </c>
    </row>
    <row r="17" spans="1:3" ht="15.75">
      <c r="A17" s="192" t="s">
        <v>509</v>
      </c>
      <c r="B17" s="190" t="s">
        <v>505</v>
      </c>
      <c r="C17" s="195">
        <f>ПРИХОДИ!C76</f>
        <v>8000000</v>
      </c>
    </row>
    <row r="18" spans="1:3" ht="31.5">
      <c r="A18" s="189" t="s">
        <v>434</v>
      </c>
      <c r="B18" s="190">
        <v>8</v>
      </c>
      <c r="C18" s="195">
        <f>ПРИХОДИ!C82+ПРИХОДИ!C85</f>
        <v>1000000</v>
      </c>
    </row>
    <row r="19" spans="1:3" ht="15.75">
      <c r="A19" s="191" t="s">
        <v>435</v>
      </c>
      <c r="B19" s="190"/>
      <c r="C19" s="195"/>
    </row>
    <row r="20" spans="1:3" ht="15.75">
      <c r="A20" s="189" t="s">
        <v>436</v>
      </c>
      <c r="B20" s="190">
        <v>4</v>
      </c>
      <c r="C20" s="195">
        <f>C21+C22+C23+C24+C25+C26+C27</f>
        <v>469482000</v>
      </c>
    </row>
    <row r="21" spans="1:3" ht="15.75">
      <c r="A21" s="192" t="s">
        <v>437</v>
      </c>
      <c r="B21" s="190">
        <v>41</v>
      </c>
      <c r="C21" s="195">
        <f>РАСХОДИ!C8</f>
        <v>106130000</v>
      </c>
    </row>
    <row r="22" spans="1:3" ht="15.75">
      <c r="A22" s="192" t="s">
        <v>438</v>
      </c>
      <c r="B22" s="190">
        <v>42</v>
      </c>
      <c r="C22" s="195">
        <f>РАСХОДИ!C16</f>
        <v>201505000</v>
      </c>
    </row>
    <row r="23" spans="1:3" ht="15.75">
      <c r="A23" s="192" t="s">
        <v>439</v>
      </c>
      <c r="B23" s="190">
        <v>44</v>
      </c>
      <c r="C23" s="195">
        <f>РАСХОДИ!C23</f>
        <v>4105000</v>
      </c>
    </row>
    <row r="24" spans="1:3" ht="15.75">
      <c r="A24" s="192" t="s">
        <v>440</v>
      </c>
      <c r="B24" s="190">
        <v>45</v>
      </c>
      <c r="C24" s="195">
        <f>РАСХОДИ!C26</f>
        <v>16100000</v>
      </c>
    </row>
    <row r="25" spans="1:3" ht="15.75">
      <c r="A25" s="192" t="s">
        <v>441</v>
      </c>
      <c r="B25" s="190">
        <v>47</v>
      </c>
      <c r="C25" s="195">
        <f>РАСХОДИ!C32</f>
        <v>14950000</v>
      </c>
    </row>
    <row r="26" spans="1:3" ht="15.75">
      <c r="A26" s="192" t="s">
        <v>508</v>
      </c>
      <c r="B26" s="190" t="s">
        <v>442</v>
      </c>
      <c r="C26" s="195">
        <f>РАСХОДИ!C34+РАСХОДИ!C39</f>
        <v>43082000</v>
      </c>
    </row>
    <row r="27" spans="1:3" ht="15.75">
      <c r="A27" s="192" t="s">
        <v>443</v>
      </c>
      <c r="B27" s="190" t="s">
        <v>84</v>
      </c>
      <c r="C27" s="195">
        <f>РАСХОДИ!C28</f>
        <v>83610000</v>
      </c>
    </row>
    <row r="28" spans="1:3" ht="15.75">
      <c r="A28" s="189" t="s">
        <v>444</v>
      </c>
      <c r="B28" s="190" t="s">
        <v>464</v>
      </c>
      <c r="C28" s="195">
        <f>РАСХОДИ!C41</f>
        <v>166848186.8</v>
      </c>
    </row>
    <row r="29" spans="1:3" ht="31.5">
      <c r="A29" s="191" t="s">
        <v>445</v>
      </c>
      <c r="B29" s="190" t="s">
        <v>446</v>
      </c>
      <c r="C29" s="195">
        <f>(C6+C18)-(C20+C28)</f>
        <v>-61368186.79999995</v>
      </c>
    </row>
    <row r="30" spans="1:3" ht="15.75">
      <c r="A30" s="189" t="s">
        <v>447</v>
      </c>
      <c r="B30" s="190"/>
      <c r="C30" s="195"/>
    </row>
    <row r="31" spans="1:3" ht="31.5">
      <c r="A31" s="191" t="s">
        <v>177</v>
      </c>
      <c r="B31" s="190">
        <v>92</v>
      </c>
      <c r="C31" s="195">
        <f>ПРИХОДИ!C85</f>
        <v>0</v>
      </c>
    </row>
    <row r="32" spans="1:3" ht="15.75">
      <c r="A32" s="191" t="s">
        <v>448</v>
      </c>
      <c r="B32" s="190">
        <v>91</v>
      </c>
      <c r="C32" s="195">
        <f>C33+C36</f>
        <v>50000000</v>
      </c>
    </row>
    <row r="33" spans="1:3" ht="15.75">
      <c r="A33" s="192" t="s">
        <v>449</v>
      </c>
      <c r="B33" s="190">
        <v>911</v>
      </c>
      <c r="C33" s="195">
        <f>C34</f>
        <v>50000000</v>
      </c>
    </row>
    <row r="34" spans="1:3" ht="31.5">
      <c r="A34" s="192" t="s">
        <v>450</v>
      </c>
      <c r="B34" s="190" t="s">
        <v>451</v>
      </c>
      <c r="C34" s="195">
        <f>ПРИХОДИ!C88</f>
        <v>50000000</v>
      </c>
    </row>
    <row r="35" spans="1:3" ht="47.25">
      <c r="A35" s="192" t="s">
        <v>452</v>
      </c>
      <c r="B35" s="194" t="s">
        <v>453</v>
      </c>
      <c r="C35" s="195"/>
    </row>
    <row r="36" spans="1:3" ht="15.75">
      <c r="A36" s="192" t="s">
        <v>454</v>
      </c>
      <c r="B36" s="190">
        <v>912</v>
      </c>
      <c r="C36" s="195"/>
    </row>
    <row r="37" spans="1:3" ht="15.75">
      <c r="A37" s="191" t="s">
        <v>455</v>
      </c>
      <c r="B37" s="190">
        <v>62</v>
      </c>
      <c r="C37" s="195"/>
    </row>
    <row r="38" spans="1:3" ht="15.75">
      <c r="A38" s="191" t="s">
        <v>456</v>
      </c>
      <c r="B38" s="190">
        <v>61</v>
      </c>
      <c r="C38" s="195">
        <f>C39</f>
        <v>0</v>
      </c>
    </row>
    <row r="39" spans="1:3" ht="15.75">
      <c r="A39" s="192" t="s">
        <v>457</v>
      </c>
      <c r="B39" s="190">
        <v>611</v>
      </c>
      <c r="C39" s="195">
        <f>C40</f>
        <v>0</v>
      </c>
    </row>
    <row r="40" spans="1:3" ht="47.25">
      <c r="A40" s="192" t="s">
        <v>458</v>
      </c>
      <c r="B40" s="190" t="s">
        <v>459</v>
      </c>
      <c r="C40" s="195">
        <f>'ПОСЕБАН ДЕО'!H179</f>
        <v>0</v>
      </c>
    </row>
    <row r="41" spans="1:3" ht="47.25">
      <c r="A41" s="192" t="s">
        <v>460</v>
      </c>
      <c r="B41" s="194" t="s">
        <v>461</v>
      </c>
      <c r="C41" s="195"/>
    </row>
    <row r="42" spans="1:3" ht="15.75">
      <c r="A42" s="192" t="s">
        <v>462</v>
      </c>
      <c r="B42" s="190"/>
      <c r="C42" s="195"/>
    </row>
    <row r="43" spans="1:3" ht="31.5">
      <c r="A43" s="191" t="s">
        <v>463</v>
      </c>
      <c r="B43" s="190"/>
      <c r="C43" s="1186">
        <f>C31+C32-C37-C38</f>
        <v>50000000</v>
      </c>
    </row>
    <row r="44" spans="1:3" ht="31.5">
      <c r="A44" s="1188" t="s">
        <v>811</v>
      </c>
      <c r="B44" s="1189"/>
      <c r="C44" s="1187">
        <f>(C29+C31-C37)</f>
        <v>-61368186.79999995</v>
      </c>
    </row>
    <row r="45" spans="1:3" ht="32.25" thickBot="1">
      <c r="A45" s="1190" t="s">
        <v>680</v>
      </c>
      <c r="B45" s="1192">
        <v>3</v>
      </c>
      <c r="C45" s="1191">
        <v>11368186.8</v>
      </c>
    </row>
    <row r="46" ht="16.5" thickTop="1"/>
    <row r="47" ht="15.75">
      <c r="C47" s="197"/>
    </row>
    <row r="49" ht="15.75">
      <c r="C49" s="197"/>
    </row>
  </sheetData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R9" sqref="R9:R16"/>
    </sheetView>
  </sheetViews>
  <sheetFormatPr defaultColWidth="9.140625" defaultRowHeight="12.75"/>
  <cols>
    <col min="1" max="1" width="11.28125" style="139" customWidth="1"/>
    <col min="2" max="2" width="48.421875" style="142" customWidth="1"/>
    <col min="3" max="3" width="15.421875" style="140" bestFit="1" customWidth="1"/>
    <col min="4" max="4" width="15.00390625" style="140" customWidth="1"/>
    <col min="5" max="5" width="15.421875" style="140" bestFit="1" customWidth="1"/>
    <col min="6" max="6" width="12.7109375" style="140" bestFit="1" customWidth="1"/>
    <col min="7" max="7" width="9.140625" style="140" customWidth="1"/>
    <col min="8" max="8" width="15.421875" style="140" bestFit="1" customWidth="1"/>
    <col min="9" max="16384" width="9.140625" style="140" customWidth="1"/>
  </cols>
  <sheetData>
    <row r="1" spans="1:5" ht="15.75" customHeight="1">
      <c r="A1" s="142"/>
      <c r="B1" s="1309" t="s">
        <v>638</v>
      </c>
      <c r="C1" s="1309"/>
      <c r="D1" s="1309"/>
      <c r="E1" s="544"/>
    </row>
    <row r="2" spans="1:5" s="309" customFormat="1" ht="15.75">
      <c r="A2" s="544" t="s">
        <v>828</v>
      </c>
      <c r="B2" s="544"/>
      <c r="C2" s="544"/>
      <c r="D2" s="544"/>
      <c r="E2" s="544"/>
    </row>
    <row r="3" spans="1:5" s="309" customFormat="1" ht="15.75">
      <c r="A3" s="544" t="s">
        <v>829</v>
      </c>
      <c r="B3" s="544"/>
      <c r="C3" s="544"/>
      <c r="D3" s="544"/>
      <c r="E3" s="544"/>
    </row>
    <row r="4" spans="1:4" s="309" customFormat="1" ht="15.75">
      <c r="A4" s="544"/>
      <c r="B4" s="1309" t="s">
        <v>639</v>
      </c>
      <c r="C4" s="1309"/>
      <c r="D4" s="1309"/>
    </row>
    <row r="5" spans="1:6" s="309" customFormat="1" ht="15.75">
      <c r="A5" s="1285" t="s">
        <v>830</v>
      </c>
      <c r="B5" s="1282"/>
      <c r="C5" s="1282"/>
      <c r="D5" s="1282"/>
      <c r="E5" s="1282"/>
      <c r="F5" s="1282"/>
    </row>
    <row r="6" spans="1:4" s="309" customFormat="1" ht="15.75">
      <c r="A6" s="438" t="s">
        <v>730</v>
      </c>
      <c r="B6" s="544"/>
      <c r="C6" s="544"/>
      <c r="D6" s="544"/>
    </row>
    <row r="7" spans="1:5" s="309" customFormat="1" ht="15.75">
      <c r="A7" s="438" t="s">
        <v>87</v>
      </c>
      <c r="B7" s="544"/>
      <c r="C7" s="544"/>
      <c r="D7" s="544"/>
      <c r="E7" s="544"/>
    </row>
    <row r="8" spans="1:4" s="309" customFormat="1" ht="15.75">
      <c r="A8" s="438" t="s">
        <v>640</v>
      </c>
      <c r="B8" s="544"/>
      <c r="C8" s="544"/>
      <c r="D8" s="544"/>
    </row>
    <row r="9" spans="1:4" s="309" customFormat="1" ht="15.75">
      <c r="A9" s="438"/>
      <c r="B9" s="141"/>
      <c r="C9" s="141"/>
      <c r="D9" s="141"/>
    </row>
    <row r="10" spans="1:4" s="309" customFormat="1" ht="15.75">
      <c r="A10" s="438"/>
      <c r="B10" s="1309" t="s">
        <v>641</v>
      </c>
      <c r="C10" s="1309"/>
      <c r="D10" s="1309"/>
    </row>
    <row r="11" spans="1:4" s="309" customFormat="1" ht="15.75">
      <c r="A11" s="438"/>
      <c r="B11" s="141"/>
      <c r="C11" s="141"/>
      <c r="D11" s="141"/>
    </row>
    <row r="12" spans="1:4" s="309" customFormat="1" ht="15.75" customHeight="1">
      <c r="A12" s="139"/>
      <c r="B12" s="142"/>
      <c r="C12" s="140"/>
      <c r="D12" s="140"/>
    </row>
    <row r="13" spans="1:5" s="309" customFormat="1" ht="18.75">
      <c r="A13" s="1283" t="s">
        <v>729</v>
      </c>
      <c r="B13" s="1284"/>
      <c r="C13" s="1284"/>
      <c r="D13" s="1284"/>
      <c r="E13" s="1284"/>
    </row>
    <row r="14" spans="1:4" s="309" customFormat="1" ht="16.5" thickBot="1">
      <c r="A14" s="139"/>
      <c r="B14" s="142"/>
      <c r="C14" s="277"/>
      <c r="D14" s="277"/>
    </row>
    <row r="15" spans="1:5" s="309" customFormat="1" ht="39" thickTop="1">
      <c r="A15" s="278" t="s">
        <v>396</v>
      </c>
      <c r="B15" s="217" t="s">
        <v>395</v>
      </c>
      <c r="C15" s="279" t="s">
        <v>422</v>
      </c>
      <c r="D15" s="279" t="s">
        <v>76</v>
      </c>
      <c r="E15" s="280" t="s">
        <v>83</v>
      </c>
    </row>
    <row r="16" spans="1:5" ht="15.75">
      <c r="A16" s="281">
        <v>1</v>
      </c>
      <c r="B16" s="282">
        <v>2</v>
      </c>
      <c r="C16" s="311">
        <v>3</v>
      </c>
      <c r="D16" s="311"/>
      <c r="E16" s="312"/>
    </row>
    <row r="17" spans="1:5" ht="31.5">
      <c r="A17" s="558">
        <v>321311</v>
      </c>
      <c r="B17" s="559" t="s">
        <v>102</v>
      </c>
      <c r="C17" s="560" t="s">
        <v>822</v>
      </c>
      <c r="D17" s="560"/>
      <c r="E17" s="560" t="s">
        <v>822</v>
      </c>
    </row>
    <row r="18" spans="1:5" ht="32.25" thickBot="1">
      <c r="A18" s="283">
        <v>711</v>
      </c>
      <c r="B18" s="284" t="s">
        <v>471</v>
      </c>
      <c r="C18" s="285"/>
      <c r="D18" s="419"/>
      <c r="E18" s="286"/>
    </row>
    <row r="19" spans="1:5" ht="16.5" thickTop="1">
      <c r="A19" s="146">
        <v>711110</v>
      </c>
      <c r="B19" s="147" t="s">
        <v>470</v>
      </c>
      <c r="C19" s="287">
        <v>145550000</v>
      </c>
      <c r="D19" s="287"/>
      <c r="E19" s="288">
        <f aca="true" t="shared" si="0" ref="E19:E25">C19+D19</f>
        <v>145550000</v>
      </c>
    </row>
    <row r="20" spans="1:5" ht="18" customHeight="1">
      <c r="A20" s="149">
        <v>711120</v>
      </c>
      <c r="B20" s="150" t="s">
        <v>506</v>
      </c>
      <c r="C20" s="289">
        <v>10000000</v>
      </c>
      <c r="D20" s="289"/>
      <c r="E20" s="290">
        <f t="shared" si="0"/>
        <v>10000000</v>
      </c>
    </row>
    <row r="21" spans="1:5" ht="47.25">
      <c r="A21" s="151">
        <v>711140</v>
      </c>
      <c r="B21" s="150" t="s">
        <v>507</v>
      </c>
      <c r="C21" s="289">
        <v>6000000</v>
      </c>
      <c r="D21" s="289"/>
      <c r="E21" s="290">
        <f t="shared" si="0"/>
        <v>6000000</v>
      </c>
    </row>
    <row r="22" spans="1:5" ht="15.75">
      <c r="A22" s="151">
        <v>711160</v>
      </c>
      <c r="B22" s="150" t="s">
        <v>56</v>
      </c>
      <c r="C22" s="289">
        <v>100000</v>
      </c>
      <c r="D22" s="289"/>
      <c r="E22" s="290">
        <f t="shared" si="0"/>
        <v>100000</v>
      </c>
    </row>
    <row r="23" spans="1:5" ht="14.25" customHeight="1">
      <c r="A23" s="149">
        <v>711180</v>
      </c>
      <c r="B23" s="150" t="s">
        <v>502</v>
      </c>
      <c r="C23" s="289">
        <v>50000</v>
      </c>
      <c r="D23" s="289"/>
      <c r="E23" s="290">
        <f t="shared" si="0"/>
        <v>50000</v>
      </c>
    </row>
    <row r="24" spans="1:5" s="144" customFormat="1" ht="66.75" customHeight="1">
      <c r="A24" s="152">
        <v>711190</v>
      </c>
      <c r="B24" s="153" t="s">
        <v>501</v>
      </c>
      <c r="C24" s="291">
        <v>11500000</v>
      </c>
      <c r="D24" s="291"/>
      <c r="E24" s="292">
        <f t="shared" si="0"/>
        <v>11500000</v>
      </c>
    </row>
    <row r="25" spans="1:5" s="141" customFormat="1" ht="16.5" thickBot="1">
      <c r="A25" s="152"/>
      <c r="B25" s="132" t="s">
        <v>496</v>
      </c>
      <c r="C25" s="293">
        <f>C19+C20+C21+C22+C23+C24</f>
        <v>173200000</v>
      </c>
      <c r="D25" s="293"/>
      <c r="E25" s="294">
        <f t="shared" si="0"/>
        <v>173200000</v>
      </c>
    </row>
    <row r="26" spans="1:5" s="145" customFormat="1" ht="17.25" thickBot="1" thickTop="1">
      <c r="A26" s="154">
        <v>712</v>
      </c>
      <c r="B26" s="155" t="s">
        <v>373</v>
      </c>
      <c r="C26" s="295"/>
      <c r="D26" s="295"/>
      <c r="E26" s="296"/>
    </row>
    <row r="27" spans="1:5" s="148" customFormat="1" ht="17.25" thickBot="1" thickTop="1">
      <c r="A27" s="156">
        <v>712110</v>
      </c>
      <c r="B27" s="157" t="s">
        <v>374</v>
      </c>
      <c r="C27" s="297">
        <v>300000</v>
      </c>
      <c r="D27" s="297"/>
      <c r="E27" s="298">
        <f>C27+D27</f>
        <v>300000</v>
      </c>
    </row>
    <row r="28" spans="1:5" s="148" customFormat="1" ht="17.25" thickBot="1" thickTop="1">
      <c r="A28" s="156"/>
      <c r="B28" s="158" t="s">
        <v>389</v>
      </c>
      <c r="C28" s="295">
        <f>C27</f>
        <v>300000</v>
      </c>
      <c r="D28" s="295"/>
      <c r="E28" s="296">
        <f>C28+D28</f>
        <v>300000</v>
      </c>
    </row>
    <row r="29" spans="1:5" s="148" customFormat="1" ht="17.25" thickBot="1" thickTop="1">
      <c r="A29" s="159">
        <v>713</v>
      </c>
      <c r="B29" s="160" t="s">
        <v>472</v>
      </c>
      <c r="C29" s="297"/>
      <c r="D29" s="297"/>
      <c r="E29" s="298"/>
    </row>
    <row r="30" spans="1:5" s="148" customFormat="1" ht="16.5" thickTop="1">
      <c r="A30" s="161">
        <v>713120</v>
      </c>
      <c r="B30" s="162" t="s">
        <v>498</v>
      </c>
      <c r="C30" s="299">
        <v>70000000</v>
      </c>
      <c r="D30" s="299"/>
      <c r="E30" s="300">
        <f>C30+D30</f>
        <v>70000000</v>
      </c>
    </row>
    <row r="31" spans="1:5" s="148" customFormat="1" ht="15.75">
      <c r="A31" s="149">
        <v>713310</v>
      </c>
      <c r="B31" s="150" t="s">
        <v>499</v>
      </c>
      <c r="C31" s="289">
        <v>600000</v>
      </c>
      <c r="D31" s="289"/>
      <c r="E31" s="290">
        <f>C31+D31</f>
        <v>600000</v>
      </c>
    </row>
    <row r="32" spans="1:5" s="148" customFormat="1" ht="15.75">
      <c r="A32" s="149">
        <v>713420</v>
      </c>
      <c r="B32" s="150" t="s">
        <v>503</v>
      </c>
      <c r="C32" s="289">
        <v>5000000</v>
      </c>
      <c r="D32" s="289"/>
      <c r="E32" s="290">
        <f>C32+D32</f>
        <v>5000000</v>
      </c>
    </row>
    <row r="33" spans="1:5" s="148" customFormat="1" ht="31.5">
      <c r="A33" s="149">
        <v>713610</v>
      </c>
      <c r="B33" s="150" t="s">
        <v>500</v>
      </c>
      <c r="C33" s="289">
        <v>50000</v>
      </c>
      <c r="D33" s="289"/>
      <c r="E33" s="290">
        <f>C33+D33</f>
        <v>50000</v>
      </c>
    </row>
    <row r="34" spans="1:5" s="148" customFormat="1" ht="16.5" thickBot="1">
      <c r="A34" s="163"/>
      <c r="B34" s="164" t="s">
        <v>495</v>
      </c>
      <c r="C34" s="301">
        <f>C30+C31+C32+C33</f>
        <v>75650000</v>
      </c>
      <c r="D34" s="301"/>
      <c r="E34" s="302">
        <f>C34+D34</f>
        <v>75650000</v>
      </c>
    </row>
    <row r="35" spans="1:5" s="148" customFormat="1" ht="17.25" thickBot="1" thickTop="1">
      <c r="A35" s="159">
        <v>714</v>
      </c>
      <c r="B35" s="155" t="s">
        <v>473</v>
      </c>
      <c r="C35" s="297"/>
      <c r="D35" s="297"/>
      <c r="E35" s="298"/>
    </row>
    <row r="36" spans="1:5" s="148" customFormat="1" ht="32.25" thickTop="1">
      <c r="A36" s="149">
        <v>714430</v>
      </c>
      <c r="B36" s="150" t="s">
        <v>494</v>
      </c>
      <c r="C36" s="289">
        <v>50000</v>
      </c>
      <c r="D36" s="289"/>
      <c r="E36" s="290">
        <f aca="true" t="shared" si="1" ref="E36:E42">C36+D36</f>
        <v>50000</v>
      </c>
    </row>
    <row r="37" spans="1:5" s="148" customFormat="1" ht="15.75">
      <c r="A37" s="149">
        <v>714510</v>
      </c>
      <c r="B37" s="165" t="s">
        <v>493</v>
      </c>
      <c r="C37" s="289">
        <v>8000000</v>
      </c>
      <c r="D37" s="289"/>
      <c r="E37" s="290">
        <f t="shared" si="1"/>
        <v>8000000</v>
      </c>
    </row>
    <row r="38" spans="1:5" s="148" customFormat="1" ht="31.5">
      <c r="A38" s="149">
        <v>714540</v>
      </c>
      <c r="B38" s="150" t="s">
        <v>368</v>
      </c>
      <c r="C38" s="289">
        <v>200000</v>
      </c>
      <c r="D38" s="289"/>
      <c r="E38" s="290">
        <f t="shared" si="1"/>
        <v>200000</v>
      </c>
    </row>
    <row r="39" spans="1:5" s="148" customFormat="1" ht="15.75">
      <c r="A39" s="149">
        <v>714550</v>
      </c>
      <c r="B39" s="150" t="s">
        <v>467</v>
      </c>
      <c r="C39" s="289">
        <v>1000000</v>
      </c>
      <c r="D39" s="289"/>
      <c r="E39" s="290">
        <f t="shared" si="1"/>
        <v>1000000</v>
      </c>
    </row>
    <row r="40" spans="1:6" s="148" customFormat="1" ht="15.75">
      <c r="A40" s="149">
        <v>714560</v>
      </c>
      <c r="B40" s="150" t="s">
        <v>516</v>
      </c>
      <c r="C40" s="289">
        <v>1400000</v>
      </c>
      <c r="D40" s="289"/>
      <c r="E40" s="290">
        <f t="shared" si="1"/>
        <v>1400000</v>
      </c>
      <c r="F40" s="198"/>
    </row>
    <row r="41" spans="1:5" s="148" customFormat="1" ht="15.75">
      <c r="A41" s="152">
        <v>714570</v>
      </c>
      <c r="B41" s="153" t="s">
        <v>466</v>
      </c>
      <c r="C41" s="291">
        <v>100000</v>
      </c>
      <c r="D41" s="291"/>
      <c r="E41" s="292">
        <f t="shared" si="1"/>
        <v>100000</v>
      </c>
    </row>
    <row r="42" spans="1:5" s="148" customFormat="1" ht="15.75">
      <c r="A42" s="149"/>
      <c r="B42" s="133" t="s">
        <v>497</v>
      </c>
      <c r="C42" s="404">
        <f>C36+C37+C38+C39+C40+C41</f>
        <v>10750000</v>
      </c>
      <c r="D42" s="420"/>
      <c r="E42" s="405">
        <f t="shared" si="1"/>
        <v>10750000</v>
      </c>
    </row>
    <row r="43" spans="1:5" s="148" customFormat="1" ht="15.75">
      <c r="A43" s="407">
        <v>716</v>
      </c>
      <c r="B43" s="408" t="s">
        <v>474</v>
      </c>
      <c r="C43" s="409"/>
      <c r="D43" s="289"/>
      <c r="E43" s="290"/>
    </row>
    <row r="44" spans="1:5" s="148" customFormat="1" ht="16.5" thickBot="1">
      <c r="A44" s="163">
        <v>716110</v>
      </c>
      <c r="B44" s="225" t="s">
        <v>492</v>
      </c>
      <c r="C44" s="410">
        <v>27300000</v>
      </c>
      <c r="D44" s="421"/>
      <c r="E44" s="411">
        <f>C44+D44</f>
        <v>27300000</v>
      </c>
    </row>
    <row r="45" spans="1:8" s="148" customFormat="1" ht="17.25" thickBot="1" thickTop="1">
      <c r="A45" s="200"/>
      <c r="B45" s="175" t="s">
        <v>491</v>
      </c>
      <c r="C45" s="303">
        <f>C44</f>
        <v>27300000</v>
      </c>
      <c r="D45" s="303"/>
      <c r="E45" s="304">
        <f>C45+D45</f>
        <v>27300000</v>
      </c>
      <c r="H45" s="943"/>
    </row>
    <row r="46" spans="1:5" s="148" customFormat="1" ht="27" customHeight="1" thickBot="1" thickTop="1">
      <c r="A46" s="159">
        <v>731</v>
      </c>
      <c r="B46" s="155" t="s">
        <v>78</v>
      </c>
      <c r="C46" s="433"/>
      <c r="D46" s="433"/>
      <c r="E46" s="296"/>
    </row>
    <row r="47" spans="1:5" s="148" customFormat="1" ht="29.25" customHeight="1" thickTop="1">
      <c r="A47" s="161">
        <v>731150</v>
      </c>
      <c r="B47" s="123" t="s">
        <v>79</v>
      </c>
      <c r="C47" s="434"/>
      <c r="D47" s="434">
        <v>20000000</v>
      </c>
      <c r="E47" s="435">
        <f>C47+D47</f>
        <v>20000000</v>
      </c>
    </row>
    <row r="48" spans="1:5" s="148" customFormat="1" ht="29.25" customHeight="1">
      <c r="A48" s="152">
        <v>731250</v>
      </c>
      <c r="B48" s="132" t="s">
        <v>80</v>
      </c>
      <c r="C48" s="432"/>
      <c r="D48" s="432"/>
      <c r="E48" s="294">
        <f>C48+D48</f>
        <v>0</v>
      </c>
    </row>
    <row r="49" spans="1:5" s="148" customFormat="1" ht="18.75" customHeight="1" thickBot="1">
      <c r="A49" s="163"/>
      <c r="B49" s="164" t="s">
        <v>81</v>
      </c>
      <c r="C49" s="436">
        <f>C47+C48</f>
        <v>0</v>
      </c>
      <c r="D49" s="436">
        <f>D47+D48</f>
        <v>20000000</v>
      </c>
      <c r="E49" s="302">
        <f>C49+D49</f>
        <v>20000000</v>
      </c>
    </row>
    <row r="50" spans="1:5" s="148" customFormat="1" ht="39" customHeight="1" thickBot="1" thickTop="1">
      <c r="A50" s="159">
        <v>733</v>
      </c>
      <c r="B50" s="155" t="s">
        <v>475</v>
      </c>
      <c r="C50" s="297"/>
      <c r="D50" s="297"/>
      <c r="E50" s="298"/>
    </row>
    <row r="51" spans="1:5" s="148" customFormat="1" ht="32.25" thickTop="1">
      <c r="A51" s="146">
        <v>733150</v>
      </c>
      <c r="B51" s="147" t="s">
        <v>489</v>
      </c>
      <c r="C51" s="287">
        <v>200000000</v>
      </c>
      <c r="D51" s="287"/>
      <c r="E51" s="288">
        <f>C51+D51</f>
        <v>200000000</v>
      </c>
    </row>
    <row r="52" spans="1:5" s="148" customFormat="1" ht="31.5">
      <c r="A52" s="149">
        <v>733250</v>
      </c>
      <c r="B52" s="150" t="s">
        <v>490</v>
      </c>
      <c r="C52" s="289">
        <v>12000000</v>
      </c>
      <c r="D52" s="289"/>
      <c r="E52" s="290">
        <f>C52+D52</f>
        <v>12000000</v>
      </c>
    </row>
    <row r="53" spans="1:5" s="148" customFormat="1" ht="16.5" thickBot="1">
      <c r="A53" s="163"/>
      <c r="B53" s="164" t="s">
        <v>517</v>
      </c>
      <c r="C53" s="301">
        <f>SUM(C51:C52)</f>
        <v>212000000</v>
      </c>
      <c r="D53" s="301"/>
      <c r="E53" s="302">
        <f>C53+D53</f>
        <v>212000000</v>
      </c>
    </row>
    <row r="54" spans="1:5" s="148" customFormat="1" ht="17.25" thickBot="1" thickTop="1">
      <c r="A54" s="159">
        <v>741</v>
      </c>
      <c r="B54" s="155" t="s">
        <v>476</v>
      </c>
      <c r="C54" s="297"/>
      <c r="D54" s="297"/>
      <c r="E54" s="298"/>
    </row>
    <row r="55" spans="1:5" s="148" customFormat="1" ht="16.5" thickTop="1">
      <c r="A55" s="146">
        <v>741150</v>
      </c>
      <c r="B55" s="147" t="s">
        <v>488</v>
      </c>
      <c r="C55" s="287">
        <v>1500000</v>
      </c>
      <c r="D55" s="287"/>
      <c r="E55" s="288">
        <f aca="true" t="shared" si="2" ref="E55:E60">C55+D55</f>
        <v>1500000</v>
      </c>
    </row>
    <row r="56" spans="1:5" s="148" customFormat="1" ht="15.75">
      <c r="A56" s="161">
        <v>741510</v>
      </c>
      <c r="B56" s="162" t="s">
        <v>511</v>
      </c>
      <c r="C56" s="299">
        <v>500000</v>
      </c>
      <c r="D56" s="299"/>
      <c r="E56" s="300">
        <f t="shared" si="2"/>
        <v>500000</v>
      </c>
    </row>
    <row r="57" spans="1:5" s="148" customFormat="1" ht="31.5">
      <c r="A57" s="161">
        <v>741520</v>
      </c>
      <c r="B57" s="162" t="s">
        <v>54</v>
      </c>
      <c r="C57" s="299">
        <v>1500000</v>
      </c>
      <c r="D57" s="299"/>
      <c r="E57" s="300">
        <f t="shared" si="2"/>
        <v>1500000</v>
      </c>
    </row>
    <row r="58" spans="1:5" s="148" customFormat="1" ht="31.5">
      <c r="A58" s="151">
        <v>741530</v>
      </c>
      <c r="B58" s="150" t="s">
        <v>487</v>
      </c>
      <c r="C58" s="289">
        <v>47417000</v>
      </c>
      <c r="D58" s="289"/>
      <c r="E58" s="290">
        <f t="shared" si="2"/>
        <v>47417000</v>
      </c>
    </row>
    <row r="59" spans="1:5" s="148" customFormat="1" ht="15.75">
      <c r="A59" s="196"/>
      <c r="B59" s="153"/>
      <c r="C59" s="291"/>
      <c r="D59" s="291"/>
      <c r="E59" s="292">
        <f t="shared" si="2"/>
        <v>0</v>
      </c>
    </row>
    <row r="60" spans="1:5" s="148" customFormat="1" ht="16.5" thickBot="1">
      <c r="A60" s="163"/>
      <c r="B60" s="164" t="s">
        <v>486</v>
      </c>
      <c r="C60" s="301">
        <f>C55+C56+C57+C58+C59</f>
        <v>50917000</v>
      </c>
      <c r="D60" s="301"/>
      <c r="E60" s="302">
        <f t="shared" si="2"/>
        <v>50917000</v>
      </c>
    </row>
    <row r="61" spans="1:5" s="148" customFormat="1" ht="17.25" thickBot="1" thickTop="1">
      <c r="A61" s="159">
        <v>742</v>
      </c>
      <c r="B61" s="155" t="s">
        <v>477</v>
      </c>
      <c r="C61" s="297"/>
      <c r="D61" s="297"/>
      <c r="E61" s="298"/>
    </row>
    <row r="62" spans="1:5" s="148" customFormat="1" ht="16.5" thickTop="1">
      <c r="A62" s="874">
        <v>742150</v>
      </c>
      <c r="B62" s="875" t="s">
        <v>109</v>
      </c>
      <c r="C62" s="287">
        <v>100000</v>
      </c>
      <c r="D62" s="287"/>
      <c r="E62" s="288">
        <f>C62+D62</f>
        <v>100000</v>
      </c>
    </row>
    <row r="63" spans="1:5" s="148" customFormat="1" ht="15.75">
      <c r="A63" s="161">
        <v>742250</v>
      </c>
      <c r="B63" s="162" t="s">
        <v>484</v>
      </c>
      <c r="C63" s="299">
        <v>5000000</v>
      </c>
      <c r="D63" s="299"/>
      <c r="E63" s="300">
        <f>C63+D63</f>
        <v>5000000</v>
      </c>
    </row>
    <row r="64" spans="1:5" s="148" customFormat="1" ht="31.5">
      <c r="A64" s="149">
        <v>742350</v>
      </c>
      <c r="B64" s="150" t="s">
        <v>485</v>
      </c>
      <c r="C64" s="289">
        <v>200000</v>
      </c>
      <c r="D64" s="289">
        <v>47617000</v>
      </c>
      <c r="E64" s="290">
        <f>C64+D64</f>
        <v>47817000</v>
      </c>
    </row>
    <row r="65" spans="1:5" s="148" customFormat="1" ht="31.5">
      <c r="A65" s="152">
        <v>742370</v>
      </c>
      <c r="B65" s="153" t="s">
        <v>766</v>
      </c>
      <c r="C65" s="291">
        <v>1420000</v>
      </c>
      <c r="D65" s="291"/>
      <c r="E65" s="292"/>
    </row>
    <row r="66" spans="1:5" s="148" customFormat="1" ht="16.5" thickBot="1">
      <c r="A66" s="163"/>
      <c r="B66" s="164" t="s">
        <v>518</v>
      </c>
      <c r="C66" s="301">
        <f>C62+C63+C64+C65</f>
        <v>6720000</v>
      </c>
      <c r="D66" s="301">
        <f>D64</f>
        <v>47617000</v>
      </c>
      <c r="E66" s="302">
        <f>C66+D66</f>
        <v>54337000</v>
      </c>
    </row>
    <row r="67" spans="1:5" s="148" customFormat="1" ht="33" thickBot="1" thickTop="1">
      <c r="A67" s="159">
        <v>743</v>
      </c>
      <c r="B67" s="166" t="s">
        <v>478</v>
      </c>
      <c r="C67" s="297"/>
      <c r="D67" s="297"/>
      <c r="E67" s="298"/>
    </row>
    <row r="68" spans="1:5" s="148" customFormat="1" ht="32.25" thickTop="1">
      <c r="A68" s="146">
        <v>743320</v>
      </c>
      <c r="B68" s="147" t="s">
        <v>225</v>
      </c>
      <c r="C68" s="287">
        <v>7000000</v>
      </c>
      <c r="D68" s="287"/>
      <c r="E68" s="288">
        <f>C68+D68</f>
        <v>7000000</v>
      </c>
    </row>
    <row r="69" spans="1:5" s="148" customFormat="1" ht="31.5">
      <c r="A69" s="161">
        <v>743350</v>
      </c>
      <c r="B69" s="162" t="s">
        <v>483</v>
      </c>
      <c r="C69" s="299">
        <v>300000</v>
      </c>
      <c r="D69" s="289"/>
      <c r="E69" s="290">
        <f>C69+D69</f>
        <v>300000</v>
      </c>
    </row>
    <row r="70" spans="1:5" s="148" customFormat="1" ht="16.5" thickBot="1">
      <c r="A70" s="163"/>
      <c r="B70" s="164" t="s">
        <v>519</v>
      </c>
      <c r="C70" s="301">
        <f>SUM(C68:C69)</f>
        <v>7300000</v>
      </c>
      <c r="D70" s="301"/>
      <c r="E70" s="302">
        <f>C70+D70</f>
        <v>7300000</v>
      </c>
    </row>
    <row r="71" spans="1:5" s="148" customFormat="1" ht="33" thickBot="1" thickTop="1">
      <c r="A71" s="305">
        <v>744</v>
      </c>
      <c r="B71" s="166" t="s">
        <v>51</v>
      </c>
      <c r="C71" s="306"/>
      <c r="D71" s="306"/>
      <c r="E71" s="307"/>
    </row>
    <row r="72" spans="1:5" s="148" customFormat="1" ht="32.25" thickTop="1">
      <c r="A72" s="146">
        <v>744150</v>
      </c>
      <c r="B72" s="124" t="s">
        <v>52</v>
      </c>
      <c r="C72" s="287">
        <v>350000</v>
      </c>
      <c r="D72" s="287"/>
      <c r="E72" s="288">
        <f>C72+D72</f>
        <v>350000</v>
      </c>
    </row>
    <row r="73" spans="1:5" s="148" customFormat="1" ht="16.5" thickBot="1">
      <c r="A73" s="163"/>
      <c r="B73" s="164" t="s">
        <v>53</v>
      </c>
      <c r="C73" s="303">
        <f>C72</f>
        <v>350000</v>
      </c>
      <c r="D73" s="303"/>
      <c r="E73" s="304">
        <f>C73+D73</f>
        <v>350000</v>
      </c>
    </row>
    <row r="74" spans="1:5" s="148" customFormat="1" ht="17.25" thickBot="1" thickTop="1">
      <c r="A74" s="308">
        <v>745</v>
      </c>
      <c r="B74" s="166" t="s">
        <v>479</v>
      </c>
      <c r="C74" s="297"/>
      <c r="D74" s="297"/>
      <c r="E74" s="298"/>
    </row>
    <row r="75" spans="1:5" s="148" customFormat="1" ht="32.25" thickTop="1">
      <c r="A75" s="146">
        <v>745150</v>
      </c>
      <c r="B75" s="147" t="s">
        <v>468</v>
      </c>
      <c r="C75" s="287">
        <v>8000000</v>
      </c>
      <c r="D75" s="287">
        <v>6258000</v>
      </c>
      <c r="E75" s="288">
        <f>C75+D75</f>
        <v>14258000</v>
      </c>
    </row>
    <row r="76" spans="1:5" s="148" customFormat="1" ht="16.5" thickBot="1">
      <c r="A76" s="163"/>
      <c r="B76" s="132" t="s">
        <v>482</v>
      </c>
      <c r="C76" s="301">
        <f>C75</f>
        <v>8000000</v>
      </c>
      <c r="D76" s="301">
        <f>D75</f>
        <v>6258000</v>
      </c>
      <c r="E76" s="302">
        <f>C76+D76</f>
        <v>14258000</v>
      </c>
    </row>
    <row r="77" spans="1:5" s="148" customFormat="1" ht="33" thickBot="1" thickTop="1">
      <c r="A77" s="159">
        <v>770</v>
      </c>
      <c r="B77" s="155" t="s">
        <v>480</v>
      </c>
      <c r="C77" s="297"/>
      <c r="D77" s="297"/>
      <c r="E77" s="298"/>
    </row>
    <row r="78" spans="1:5" s="148" customFormat="1" ht="16.5" thickTop="1">
      <c r="A78" s="146">
        <v>771110</v>
      </c>
      <c r="B78" s="147" t="s">
        <v>369</v>
      </c>
      <c r="C78" s="403">
        <v>1475000</v>
      </c>
      <c r="D78" s="287"/>
      <c r="E78" s="288">
        <f>C78+D78</f>
        <v>1475000</v>
      </c>
    </row>
    <row r="79" spans="1:5" s="148" customFormat="1" ht="15.75">
      <c r="A79" s="149"/>
      <c r="B79" s="133" t="s">
        <v>481</v>
      </c>
      <c r="C79" s="404">
        <f>C78</f>
        <v>1475000</v>
      </c>
      <c r="D79" s="420"/>
      <c r="E79" s="405">
        <f>C79+D79</f>
        <v>1475000</v>
      </c>
    </row>
    <row r="80" spans="1:5" s="148" customFormat="1" ht="31.5">
      <c r="A80" s="407">
        <v>811</v>
      </c>
      <c r="B80" s="408" t="s">
        <v>110</v>
      </c>
      <c r="C80" s="404"/>
      <c r="D80" s="420"/>
      <c r="E80" s="405"/>
    </row>
    <row r="81" spans="1:5" s="148" customFormat="1" ht="31.5">
      <c r="A81" s="149">
        <v>811150</v>
      </c>
      <c r="B81" s="133" t="s">
        <v>111</v>
      </c>
      <c r="C81" s="409">
        <v>1000000</v>
      </c>
      <c r="D81" s="289"/>
      <c r="E81" s="290">
        <f>C81+D81</f>
        <v>1000000</v>
      </c>
    </row>
    <row r="82" spans="1:5" s="148" customFormat="1" ht="15.75">
      <c r="A82" s="149"/>
      <c r="B82" s="133" t="s">
        <v>112</v>
      </c>
      <c r="C82" s="404">
        <f>C81</f>
        <v>1000000</v>
      </c>
      <c r="D82" s="420"/>
      <c r="E82" s="405">
        <f>C82</f>
        <v>1000000</v>
      </c>
    </row>
    <row r="83" spans="1:5" s="148" customFormat="1" ht="47.25">
      <c r="A83" s="407">
        <v>813</v>
      </c>
      <c r="B83" s="408" t="s">
        <v>101</v>
      </c>
      <c r="C83" s="404"/>
      <c r="D83" s="420"/>
      <c r="E83" s="405"/>
    </row>
    <row r="84" spans="1:5" s="148" customFormat="1" ht="31.5">
      <c r="A84" s="412">
        <v>813150</v>
      </c>
      <c r="B84" s="150" t="s">
        <v>100</v>
      </c>
      <c r="C84" s="413"/>
      <c r="D84" s="289"/>
      <c r="E84" s="290">
        <f>C84+D84</f>
        <v>0</v>
      </c>
    </row>
    <row r="85" spans="1:5" s="148" customFormat="1" ht="16.5" thickBot="1">
      <c r="A85" s="221"/>
      <c r="B85" s="406" t="s">
        <v>679</v>
      </c>
      <c r="C85" s="301">
        <f>SUM(C84)</f>
        <v>0</v>
      </c>
      <c r="D85" s="301"/>
      <c r="E85" s="302">
        <f>C85+D85</f>
        <v>0</v>
      </c>
    </row>
    <row r="86" spans="1:5" s="148" customFormat="1" ht="32.25" thickTop="1">
      <c r="A86" s="634">
        <v>911</v>
      </c>
      <c r="B86" s="640" t="s">
        <v>113</v>
      </c>
      <c r="C86" s="637"/>
      <c r="D86" s="637"/>
      <c r="E86" s="638"/>
    </row>
    <row r="87" spans="1:5" s="148" customFormat="1" ht="32.25" thickBot="1">
      <c r="A87" s="639">
        <v>911450</v>
      </c>
      <c r="B87" s="406" t="s">
        <v>114</v>
      </c>
      <c r="C87" s="436">
        <v>50000000</v>
      </c>
      <c r="D87" s="436"/>
      <c r="E87" s="302">
        <f>C87+D87</f>
        <v>50000000</v>
      </c>
    </row>
    <row r="88" spans="1:5" s="148" customFormat="1" ht="17.25" thickBot="1" thickTop="1">
      <c r="A88" s="635"/>
      <c r="B88" s="636" t="s">
        <v>115</v>
      </c>
      <c r="C88" s="306">
        <f>C87</f>
        <v>50000000</v>
      </c>
      <c r="D88" s="306"/>
      <c r="E88" s="307">
        <f>C88+D88</f>
        <v>50000000</v>
      </c>
    </row>
    <row r="89" spans="1:5" s="148" customFormat="1" ht="17.25" thickBot="1" thickTop="1">
      <c r="A89" s="199"/>
      <c r="B89" s="213" t="s">
        <v>82</v>
      </c>
      <c r="C89" s="295">
        <f>C25+C28+C34+C42+C45+C49+C53+C60+C66+C70+C73+C76+C79+C82+C85+C88+C17</f>
        <v>636330186.8</v>
      </c>
      <c r="D89" s="433">
        <f>D49+D66+D76</f>
        <v>73875000</v>
      </c>
      <c r="E89" s="296">
        <f>C89+D89</f>
        <v>710205186.8</v>
      </c>
    </row>
    <row r="90" ht="16.5" thickTop="1">
      <c r="E90" s="148"/>
    </row>
  </sheetData>
  <mergeCells count="5">
    <mergeCell ref="A13:E13"/>
    <mergeCell ref="B1:D1"/>
    <mergeCell ref="B4:D4"/>
    <mergeCell ref="B10:D10"/>
    <mergeCell ref="A5:F5"/>
  </mergeCells>
  <printOptions/>
  <pageMargins left="0.25" right="0.25" top="0.5" bottom="0.5" header="0.25" footer="0.25"/>
  <pageSetup firstPageNumber="4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4" sqref="G14"/>
    </sheetView>
  </sheetViews>
  <sheetFormatPr defaultColWidth="9.140625" defaultRowHeight="12.75"/>
  <cols>
    <col min="1" max="1" width="38.00390625" style="442" customWidth="1"/>
    <col min="2" max="4" width="13.7109375" style="442" customWidth="1"/>
    <col min="5" max="16384" width="9.140625" style="442" customWidth="1"/>
  </cols>
  <sheetData>
    <row r="1" spans="1:4" ht="18.75">
      <c r="A1" s="471"/>
      <c r="B1" s="470" t="s">
        <v>88</v>
      </c>
      <c r="C1" s="471"/>
      <c r="D1" s="471"/>
    </row>
    <row r="2" spans="1:4" ht="18.75">
      <c r="A2" s="471"/>
      <c r="B2" s="470"/>
      <c r="C2" s="471"/>
      <c r="D2" s="471"/>
    </row>
    <row r="3" spans="1:8" ht="15.75">
      <c r="A3" s="140"/>
      <c r="B3" s="140"/>
      <c r="C3" s="140"/>
      <c r="D3" s="140"/>
      <c r="E3" s="140"/>
      <c r="F3" s="140"/>
      <c r="G3" s="140"/>
      <c r="H3" s="140"/>
    </row>
    <row r="4" spans="1:8" ht="15.75">
      <c r="A4" s="140" t="s">
        <v>183</v>
      </c>
      <c r="B4" s="140"/>
      <c r="C4" s="140"/>
      <c r="D4" s="140"/>
      <c r="E4" s="140"/>
      <c r="F4" s="140"/>
      <c r="G4" s="140"/>
      <c r="H4" s="140"/>
    </row>
    <row r="5" spans="1:8" ht="15.75">
      <c r="A5" s="140" t="s">
        <v>179</v>
      </c>
      <c r="B5" s="140"/>
      <c r="C5" s="140"/>
      <c r="D5" s="140"/>
      <c r="E5" s="140"/>
      <c r="F5" s="140"/>
      <c r="G5" s="140"/>
      <c r="H5" s="140"/>
    </row>
    <row r="6" spans="1:8" ht="15.75">
      <c r="A6" s="140" t="s">
        <v>831</v>
      </c>
      <c r="B6" s="140"/>
      <c r="C6" s="140"/>
      <c r="D6" s="140"/>
      <c r="E6" s="140"/>
      <c r="F6" s="140"/>
      <c r="G6" s="140"/>
      <c r="H6" s="140"/>
    </row>
    <row r="7" spans="1:8" ht="15.75">
      <c r="A7" s="140"/>
      <c r="B7" s="140"/>
      <c r="C7" s="140"/>
      <c r="D7" s="140"/>
      <c r="E7" s="140"/>
      <c r="F7" s="140"/>
      <c r="G7" s="140"/>
      <c r="H7" s="140"/>
    </row>
    <row r="8" spans="1:8" ht="16.5" thickBot="1">
      <c r="A8" s="140"/>
      <c r="B8" s="140"/>
      <c r="C8" s="140"/>
      <c r="D8" s="140"/>
      <c r="E8" s="140"/>
      <c r="F8" s="140"/>
      <c r="G8" s="140"/>
      <c r="H8" s="140"/>
    </row>
    <row r="9" spans="1:8" ht="62.25" customHeight="1" thickBot="1">
      <c r="A9" s="1286" t="s">
        <v>89</v>
      </c>
      <c r="B9" s="1288" t="s">
        <v>197</v>
      </c>
      <c r="C9" s="1289"/>
      <c r="D9" s="1286" t="s">
        <v>752</v>
      </c>
      <c r="E9" s="140"/>
      <c r="F9" s="140"/>
      <c r="G9" s="140"/>
      <c r="H9" s="140"/>
    </row>
    <row r="10" spans="1:8" ht="16.5" thickBot="1">
      <c r="A10" s="1287"/>
      <c r="B10" s="467" t="s">
        <v>90</v>
      </c>
      <c r="C10" s="467" t="s">
        <v>91</v>
      </c>
      <c r="D10" s="1287"/>
      <c r="E10" s="140"/>
      <c r="F10" s="140"/>
      <c r="G10" s="140"/>
      <c r="H10" s="140"/>
    </row>
    <row r="11" spans="1:8" ht="16.5" thickBot="1">
      <c r="A11" s="468" t="s">
        <v>92</v>
      </c>
      <c r="B11" s="553" t="s">
        <v>832</v>
      </c>
      <c r="C11" s="467" t="s">
        <v>180</v>
      </c>
      <c r="D11" s="467" t="s">
        <v>181</v>
      </c>
      <c r="E11" s="140"/>
      <c r="F11" s="140"/>
      <c r="G11" s="140"/>
      <c r="H11" s="140"/>
    </row>
    <row r="12" spans="1:8" ht="15.75">
      <c r="A12" s="140"/>
      <c r="B12" s="140"/>
      <c r="C12" s="140"/>
      <c r="D12" s="140"/>
      <c r="E12" s="140"/>
      <c r="F12" s="140"/>
      <c r="G12" s="140"/>
      <c r="H12" s="140"/>
    </row>
    <row r="13" spans="1:8" ht="15.75">
      <c r="A13" s="140"/>
      <c r="B13" s="140"/>
      <c r="C13" s="140"/>
      <c r="D13" s="140"/>
      <c r="E13" s="140"/>
      <c r="F13" s="140"/>
      <c r="G13" s="140"/>
      <c r="H13" s="140"/>
    </row>
    <row r="14" spans="1:8" ht="15.75">
      <c r="A14" s="140"/>
      <c r="B14" s="140"/>
      <c r="C14" s="140"/>
      <c r="D14" s="140"/>
      <c r="E14" s="140"/>
      <c r="F14" s="140"/>
      <c r="G14" s="140"/>
      <c r="H14" s="140"/>
    </row>
    <row r="15" spans="1:8" ht="15.75">
      <c r="A15" s="140" t="s">
        <v>182</v>
      </c>
      <c r="B15" s="140"/>
      <c r="C15" s="140"/>
      <c r="D15" s="140"/>
      <c r="E15" s="140"/>
      <c r="F15" s="140"/>
      <c r="G15" s="140"/>
      <c r="H15" s="140"/>
    </row>
    <row r="16" spans="1:8" ht="15.75">
      <c r="A16" s="140" t="s">
        <v>93</v>
      </c>
      <c r="B16" s="140"/>
      <c r="C16" s="140"/>
      <c r="D16" s="140"/>
      <c r="E16" s="140"/>
      <c r="F16" s="140"/>
      <c r="G16" s="140"/>
      <c r="H16" s="140"/>
    </row>
    <row r="17" spans="1:8" ht="15.75">
      <c r="A17" s="140" t="s">
        <v>94</v>
      </c>
      <c r="B17" s="140"/>
      <c r="C17" s="140"/>
      <c r="D17" s="140"/>
      <c r="E17" s="140"/>
      <c r="F17" s="140"/>
      <c r="G17" s="140"/>
      <c r="H17" s="140"/>
    </row>
    <row r="18" spans="1:8" ht="15.75">
      <c r="A18" s="140"/>
      <c r="B18" s="140"/>
      <c r="C18" s="140"/>
      <c r="D18" s="140"/>
      <c r="E18" s="140"/>
      <c r="F18" s="140"/>
      <c r="G18" s="140"/>
      <c r="H18" s="140"/>
    </row>
    <row r="19" spans="1:8" ht="15.75">
      <c r="A19" s="140"/>
      <c r="B19" s="140"/>
      <c r="C19" s="140"/>
      <c r="D19" s="140"/>
      <c r="E19" s="140"/>
      <c r="F19" s="140"/>
      <c r="G19" s="140"/>
      <c r="H19" s="140"/>
    </row>
    <row r="20" spans="1:8" ht="15.75">
      <c r="A20" s="140"/>
      <c r="B20" s="140"/>
      <c r="C20" s="140"/>
      <c r="D20" s="140"/>
      <c r="E20" s="140"/>
      <c r="F20" s="140"/>
      <c r="G20" s="140"/>
      <c r="H20" s="140"/>
    </row>
    <row r="21" spans="1:8" ht="15.75">
      <c r="A21" s="140"/>
      <c r="B21" s="140"/>
      <c r="C21" s="140"/>
      <c r="D21" s="140"/>
      <c r="E21" s="140"/>
      <c r="F21" s="140"/>
      <c r="G21" s="140"/>
      <c r="H21" s="140"/>
    </row>
  </sheetData>
  <mergeCells count="3">
    <mergeCell ref="A9:A10"/>
    <mergeCell ref="B9:C9"/>
    <mergeCell ref="D9:D10"/>
  </mergeCells>
  <printOptions/>
  <pageMargins left="0.75" right="0.75" top="1" bottom="1" header="0.5" footer="0.5"/>
  <pageSetup firstPageNumber="7" useFirstPageNumber="1" horizontalDpi="600" verticalDpi="600" orientation="portrait" r:id="rId1"/>
  <headerFooter alignWithMargins="0">
    <oddHeader>&amp;C7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J46" sqref="J46"/>
    </sheetView>
  </sheetViews>
  <sheetFormatPr defaultColWidth="9.140625" defaultRowHeight="12.75"/>
  <cols>
    <col min="1" max="1" width="6.8515625" style="8" customWidth="1"/>
    <col min="2" max="2" width="49.421875" style="11" customWidth="1"/>
    <col min="3" max="3" width="17.8515625" style="10" customWidth="1"/>
    <col min="4" max="5" width="17.28125" style="10" customWidth="1"/>
    <col min="6" max="16384" width="9.140625" style="10" customWidth="1"/>
  </cols>
  <sheetData>
    <row r="1" spans="1:2" s="14" customFormat="1" ht="18.75">
      <c r="A1" s="12"/>
      <c r="B1" s="472" t="s">
        <v>513</v>
      </c>
    </row>
    <row r="2" spans="1:5" s="14" customFormat="1" ht="18.75">
      <c r="A2" s="12"/>
      <c r="B2" s="1290" t="s">
        <v>833</v>
      </c>
      <c r="C2" s="1282"/>
      <c r="D2" s="1282"/>
      <c r="E2" s="1282"/>
    </row>
    <row r="3" spans="1:5" s="14" customFormat="1" ht="18.75" customHeight="1">
      <c r="A3" s="12"/>
      <c r="B3" s="1291" t="s">
        <v>352</v>
      </c>
      <c r="C3" s="1291"/>
      <c r="D3" s="1291"/>
      <c r="E3" s="1291"/>
    </row>
    <row r="4" spans="1:5" ht="18.75">
      <c r="A4" s="12"/>
      <c r="B4" s="13"/>
      <c r="C4" s="14"/>
      <c r="D4" s="14"/>
      <c r="E4" s="14"/>
    </row>
    <row r="5" spans="1:5" s="9" customFormat="1" ht="21.75" customHeight="1" thickBot="1">
      <c r="A5" s="8"/>
      <c r="B5" s="473"/>
      <c r="C5" s="474"/>
      <c r="D5" s="474"/>
      <c r="E5" s="474"/>
    </row>
    <row r="6" spans="1:5" s="28" customFormat="1" ht="63.75">
      <c r="A6" s="475" t="s">
        <v>228</v>
      </c>
      <c r="B6" s="476" t="s">
        <v>229</v>
      </c>
      <c r="C6" s="477" t="s">
        <v>160</v>
      </c>
      <c r="D6" s="478" t="s">
        <v>393</v>
      </c>
      <c r="E6" s="479" t="s">
        <v>394</v>
      </c>
    </row>
    <row r="7" spans="1:5" s="28" customFormat="1" ht="16.5" thickBot="1">
      <c r="A7" s="480">
        <v>1</v>
      </c>
      <c r="B7" s="83">
        <v>2</v>
      </c>
      <c r="C7" s="83">
        <v>3</v>
      </c>
      <c r="D7" s="83">
        <v>3</v>
      </c>
      <c r="E7" s="481">
        <v>3</v>
      </c>
    </row>
    <row r="8" spans="1:5" s="28" customFormat="1" ht="16.5" customHeight="1" thickTop="1">
      <c r="A8" s="482">
        <v>41</v>
      </c>
      <c r="B8" s="537" t="s">
        <v>324</v>
      </c>
      <c r="C8" s="889">
        <f>C9+C10+C11+C12+C13+C14+C15</f>
        <v>106130000</v>
      </c>
      <c r="D8" s="889">
        <f>D9+D10+D11+D12+D13+D14+D15</f>
        <v>5162000</v>
      </c>
      <c r="E8" s="909">
        <f>C8+D8</f>
        <v>111292000</v>
      </c>
    </row>
    <row r="9" spans="1:5" s="28" customFormat="1" ht="16.5" customHeight="1">
      <c r="A9" s="483">
        <v>411</v>
      </c>
      <c r="B9" s="7" t="s">
        <v>252</v>
      </c>
      <c r="C9" s="891">
        <f>'ПОСЕБАН ДЕО'!H16+'ПОСЕБАН ДЕО'!H50+'ПОСЕБАН ДЕО'!H101+'ПОСЕБАН ДЕО'!H476+'ПОСЕБАН ДЕО'!H488+'ПОСЕБАН ДЕО'!H594+'ПОСЕБАН ДЕО'!H625+'ПОСЕБАН ДЕО'!H689+'ПОСЕБАН ДЕО'!H770+'ПОСЕБАН ДЕО'!H804+'ПОСЕБАН ДЕО'!H903</f>
        <v>84735000</v>
      </c>
      <c r="D9" s="891">
        <f>'ПОСЕБАН ДЕО'!I465+'ПОСЕБАН ДЕО'!I594+'ПОСЕБАН ДЕО'!I625+'ПОСЕБАН ДЕО'!I689+'ПОСЕБАН ДЕО'!I770+'ПОСЕБАН ДЕО'!I804</f>
        <v>3817000</v>
      </c>
      <c r="E9" s="1254">
        <f>C9+D9</f>
        <v>88552000</v>
      </c>
    </row>
    <row r="10" spans="1:5" s="28" customFormat="1" ht="15.75">
      <c r="A10" s="484">
        <v>412</v>
      </c>
      <c r="B10" s="7" t="s">
        <v>233</v>
      </c>
      <c r="C10" s="891">
        <f>'ПОСЕБАН ДЕО'!H18+'ПОСЕБАН ДЕО'!H52+'ПОСЕБАН ДЕО'!H103+'ПОСЕБАН ДЕО'!H477+'ПОСЕБАН ДЕО'!H489+'ПОСЕБАН ДЕО'!H596+'ПОСЕБАН ДЕО'!H627+'ПОСЕБАН ДЕО'!H691+'ПОСЕБАН ДЕО'!H772+'ПОСЕБАН ДЕО'!H805+'ПОСЕБАН ДЕО'!H905</f>
        <v>15170000</v>
      </c>
      <c r="D10" s="891">
        <f>'ПОСЕБАН ДЕО'!I596+'ПОСЕБАН ДЕО'!I627+'ПОСЕБАН ДЕО'!I691+'ПОСЕБАН ДЕО'!I772+'ПОСЕБАН ДЕО'!I805</f>
        <v>684000</v>
      </c>
      <c r="E10" s="1254">
        <f aca="true" t="shared" si="0" ref="E10:E15">C10+D10</f>
        <v>15854000</v>
      </c>
    </row>
    <row r="11" spans="1:5" s="28" customFormat="1" ht="15.75">
      <c r="A11" s="484">
        <v>413</v>
      </c>
      <c r="B11" s="7" t="s">
        <v>411</v>
      </c>
      <c r="C11" s="891">
        <f>'ПОСЕБАН ДЕО'!H54+'ПОСЕБАН ДЕО'!H105+'ПОСЕБАН ДЕО'!H598+'ПОСЕБАН ДЕО'!H629+'ПОСЕБАН ДЕО'!H693+'ПОСЕБАН ДЕО'!H774+'ПОСЕБАН ДЕО'!H806</f>
        <v>100000</v>
      </c>
      <c r="D11" s="891">
        <f>'ПОСЕБАН ДЕО'!I598+'ПОСЕБАН ДЕО'!I629+'ПОСЕБАН ДЕО'!I693+'ПОСЕБАН ДЕО'!I774+'ПОСЕБАН ДЕО'!I806</f>
        <v>381000</v>
      </c>
      <c r="E11" s="1254">
        <f t="shared" si="0"/>
        <v>481000</v>
      </c>
    </row>
    <row r="12" spans="1:5" s="28" customFormat="1" ht="15.75">
      <c r="A12" s="483">
        <v>414</v>
      </c>
      <c r="B12" s="7" t="s">
        <v>522</v>
      </c>
      <c r="C12" s="891">
        <f>'ПОСЕБАН ДЕО'!H20+'ПОСЕБАН ДЕО'!H56+'ПОСЕБАН ДЕО'!H107+'ПОСЕБАН ДЕО'!H490+'ПОСЕБАН ДЕО'!H599+'ПОСЕБАН ДЕО'!H630+'ПОСЕБАН ДЕО'!H694+'ПОСЕБАН ДЕО'!H775+'ПОСЕБАН ДЕО'!H807+'ПОСЕБАН ДЕО'!H907</f>
        <v>2975000</v>
      </c>
      <c r="D12" s="891">
        <f>'ПОСЕБАН ДЕО'!I470+'ПОСЕБАН ДЕО'!I599+'ПОСЕБАН ДЕО'!I630+'ПОСЕБАН ДЕО'!I694+'ПОСЕБАН ДЕО'!I775+'ПОСЕБАН ДЕО'!I807</f>
        <v>240000</v>
      </c>
      <c r="E12" s="1254">
        <f t="shared" si="0"/>
        <v>3215000</v>
      </c>
    </row>
    <row r="13" spans="1:5" s="28" customFormat="1" ht="15.75">
      <c r="A13" s="483">
        <v>415</v>
      </c>
      <c r="B13" s="7" t="s">
        <v>333</v>
      </c>
      <c r="C13" s="891">
        <f>'ПОСЕБАН ДЕО'!H21+'ПОСЕБАН ДЕО'!H111+'ПОСЕБАН ДЕО'!H808+'ПОСЕБАН ДЕО'!H631</f>
        <v>430000</v>
      </c>
      <c r="D13" s="891"/>
      <c r="E13" s="1254">
        <f t="shared" si="0"/>
        <v>430000</v>
      </c>
    </row>
    <row r="14" spans="1:5" s="28" customFormat="1" ht="15.75">
      <c r="A14" s="485">
        <v>416</v>
      </c>
      <c r="B14" s="19" t="s">
        <v>334</v>
      </c>
      <c r="C14" s="894">
        <f>'ПОСЕБАН ДЕО'!H23+'ПОСЕБАН ДЕО'!H57+'ПОСЕБАН ДЕО'!H113+'ПОСЕБАН ДЕО'!H600+'ПОСЕБАН ДЕО'!H632+'ПОСЕБАН ДЕО'!H695+'ПОСЕБАН ДЕО'!H776+'ПОСЕБАН ДЕО'!H809</f>
        <v>220000</v>
      </c>
      <c r="D14" s="894">
        <f>'ПОСЕБАН ДЕО'!I600+'ПОСЕБАН ДЕО'!I632+'ПОСЕБАН ДЕО'!I695+'ПОСЕБАН ДЕО'!I776</f>
        <v>40000</v>
      </c>
      <c r="E14" s="1254">
        <f t="shared" si="0"/>
        <v>260000</v>
      </c>
    </row>
    <row r="15" spans="1:5" s="28" customFormat="1" ht="16.5" thickBot="1">
      <c r="A15" s="486">
        <v>417</v>
      </c>
      <c r="B15" s="35" t="s">
        <v>553</v>
      </c>
      <c r="C15" s="895">
        <f>'ПОСЕБАН ДЕО'!H25+'ПОСЕБАН ДЕО'!H59</f>
        <v>2500000</v>
      </c>
      <c r="D15" s="895">
        <f>'ПОСЕБАН ДЕО'!I25</f>
        <v>0</v>
      </c>
      <c r="E15" s="1254">
        <f t="shared" si="0"/>
        <v>2500000</v>
      </c>
    </row>
    <row r="16" spans="1:5" s="28" customFormat="1" ht="16.5" thickTop="1">
      <c r="A16" s="482">
        <v>42</v>
      </c>
      <c r="B16" s="84" t="s">
        <v>325</v>
      </c>
      <c r="C16" s="889">
        <f>C17+C18+C19+C20+C21+C22</f>
        <v>201505000</v>
      </c>
      <c r="D16" s="889">
        <f>D17+D18+D19+D20+D21+D22</f>
        <v>68541000</v>
      </c>
      <c r="E16" s="909">
        <f aca="true" t="shared" si="1" ref="E16:E51">C16+D16</f>
        <v>270046000</v>
      </c>
    </row>
    <row r="17" spans="1:5" s="28" customFormat="1" ht="15.75">
      <c r="A17" s="483">
        <v>421</v>
      </c>
      <c r="B17" s="7" t="s">
        <v>234</v>
      </c>
      <c r="C17" s="891">
        <f>'ПОСЕБАН ДЕО'!H27+'ПОСЕБАН ДЕО'!H61+'ПОСЕБАН ДЕО'!H115+'ПОСЕБАН ДЕО'!H601+'ПОСЕБАН ДЕО'!H634+'ПОСЕБАН ДЕО'!H697+'ПОСЕБАН ДЕО'!H777+'ПОСЕБАН ДЕО'!H810+'ПОСЕБАН ДЕО'!H854+'ПОСЕБАН ДЕО'!H863+'ПОСЕБАН ДЕО'!H908+'ПОСЕБАН ДЕО'!H465+'ПОСЕБАН ДЕО'!H478+'ПОСЕБАН ДЕО'!H502+'ПОСЕБАН ДЕО'!H513+'ПОСЕБАН ДЕО'!H521+'ПОСЕБАН ДЕО'!H530+'ПОСЕБАН ДЕО'!H538+'ПОСЕБАН ДЕО'!H546+'ПОСЕБАН ДЕО'!H554+'ПОСЕБАН ДЕО'!H562+'ПОСЕБАН ДЕО'!H572+'ПОСЕБАН ДЕО'!H580+'ПОСЕБАН ДЕО'!H491</f>
        <v>46560000</v>
      </c>
      <c r="D17" s="891">
        <f>'ПОСЕБАН ДЕО'!I471+'ПОСЕБАН ДЕО'!I601+'ПОСЕБАН ДЕО'!I634+'ПОСЕБАН ДЕО'!I697+'ПОСЕБАН ДЕО'!I777+'ПОСЕБАН ДЕО'!I810</f>
        <v>13756000</v>
      </c>
      <c r="E17" s="1254">
        <f t="shared" si="1"/>
        <v>60316000</v>
      </c>
    </row>
    <row r="18" spans="1:5" s="28" customFormat="1" ht="15.75">
      <c r="A18" s="483">
        <v>422</v>
      </c>
      <c r="B18" s="7" t="s">
        <v>300</v>
      </c>
      <c r="C18" s="891">
        <f>'ПОСЕБАН ДЕО'!H30+'ПОСЕБАН ДЕО'!H64+'ПОСЕБАН ДЕО'!H122+'ПОСЕБАН ДЕО'!H608+'ПОСЕБАН ДЕО'!H642+'ПОСЕБАН ДЕО'!H705+'ПОСЕБАН ДЕО'!H783+'ПОСЕБАН ДЕО'!H911+'ПОСЕБАН ДЕО'!H811+'ПОСЕБАН ДЕО'!H466</f>
        <v>2200000</v>
      </c>
      <c r="D18" s="891">
        <f>'ПОСЕБАН ДЕО'!I489+'ПОСЕБАН ДЕО'!I608+'ПОСЕБАН ДЕО'!I642+'ПОСЕБАН ДЕО'!I705+'ПОСЕБАН ДЕО'!I783+'ПОСЕБАН ДЕО'!I811</f>
        <v>585000</v>
      </c>
      <c r="E18" s="1254">
        <f t="shared" si="1"/>
        <v>2785000</v>
      </c>
    </row>
    <row r="19" spans="1:5" s="28" customFormat="1" ht="15.75">
      <c r="A19" s="483">
        <v>423</v>
      </c>
      <c r="B19" s="7" t="s">
        <v>237</v>
      </c>
      <c r="C19" s="891">
        <f>'ПОСЕБАН ДЕО'!H33+'ПОСЕБАН ДЕО'!H67+'ПОСЕБАН ДЕО'!H124+'ПОСЕБАН ДЕО'!H191+'ПОСЕБАН ДЕО'!H198+'ПОСЕБАН ДЕО'!H609+'ПОСЕБАН ДЕО'!H644+'ПОСЕБАН ДЕО'!H708+'ПОСЕБАН ДЕО'!H784+'ПОСЕБАН ДЕО'!H812+'ПОСЕБАН ДЕО'!H912+'ПОСЕБАН ДЕО'!H170+'ПОСЕБАН ДЕО'!H467+'ПОСЕБАН ДЕО'!H479+'ПОСЕБАН ДЕО'!H492+'ПОСЕБАН ДЕО'!H503+'ПОСЕБАН ДЕО'!H514+'ПОСЕБАН ДЕО'!H522+'ПОСЕБАН ДЕО'!H531+'ПОСЕБАН ДЕО'!H539+'ПОСЕБАН ДЕО'!H547+'ПОСЕБАН ДЕО'!H555+'ПОСЕБАН ДЕО'!H563+'ПОСЕБАН ДЕО'!H573+'ПОСЕБАН ДЕО'!H581</f>
        <v>73000000</v>
      </c>
      <c r="D19" s="891">
        <f>'ПОСЕБАН ДЕО'!I492+'ПОСЕБАН ДЕО'!I124+'ПОСЕБАН ДЕО'!I609+'ПОСЕБАН ДЕО'!I644+'ПОСЕБАН ДЕО'!I708+'ПОСЕБАН ДЕО'!I784+'ПОСЕБАН ДЕО'!I812</f>
        <v>16315000</v>
      </c>
      <c r="E19" s="1254">
        <f t="shared" si="1"/>
        <v>89315000</v>
      </c>
    </row>
    <row r="20" spans="1:5" s="28" customFormat="1" ht="15.75">
      <c r="A20" s="483">
        <v>424</v>
      </c>
      <c r="B20" s="7" t="s">
        <v>261</v>
      </c>
      <c r="C20" s="891">
        <f>'ПОСЕБАН ДЕО'!H72+'ПОСЕБАН ДЕО'!H131+'ПОСЕБАН ДЕО'!H171+'ПОСЕБАН ДЕО'!H185+'ПОСЕБАН ДЕО'!H192+'ПОСЕБАН ДЕО'!H199+'ПОСЕБАН ДЕО'!H407+'ПОСЕБАН ДЕО'!H610+'ПОСЕБАН ДЕО'!H651+'ПОСЕБАН ДЕО'!H715+'ПОСЕБАН ДЕО'!H732+'ПОСЕБАН ДЕО'!H785+'ПОСЕБАН ДЕО'!H813+'ПОСЕБАН ДЕО'!H814+'ПОСЕБАН ДЕО'!H816+'ПОСЕБАН ДЕО'!H817+'ПОСЕБАН ДЕО'!H831+'ПОСЕБАН ДЕО'!H837+'ПОСЕБАН ДЕО'!H856+'ПОСЕБАН ДЕО'!H889+'ПОСЕБАН ДЕО'!H723</f>
        <v>47700000</v>
      </c>
      <c r="D20" s="891">
        <f>'ПОСЕБАН ДЕО'!I506+'ПОСЕБАН ДЕО'!I131+'ПОСЕБАН ДЕО'!I610+'ПОСЕБАН ДЕО'!I715+'ПОСЕБАН ДЕО'!I785+'ПОСЕБАН ДЕО'!I813+'ПОСЕБАН ДЕО'!I856+'ПОСЕБАН ДЕО'!I889</f>
        <v>22000000</v>
      </c>
      <c r="E20" s="1254">
        <f t="shared" si="1"/>
        <v>69700000</v>
      </c>
    </row>
    <row r="21" spans="1:5" s="28" customFormat="1" ht="15.75">
      <c r="A21" s="483">
        <v>425</v>
      </c>
      <c r="B21" s="7" t="s">
        <v>335</v>
      </c>
      <c r="C21" s="891">
        <f>'ПОСЕБАН ДЕО'!H74+'ПОСЕБАН ДЕО'!H136+'ПОСЕБАН ДЕО'!H612+'ПОСЕБАН ДЕО'!H653+'ПОСЕБАН ДЕО'!H738+'ПОСЕБАН ДЕО'!H786+'ПОСЕБАН ДЕО'!H818+'ПОСЕБАН ДЕО'!H865+'ПОСЕБАН ДЕО'!H874+'ПОСЕБАН ДЕО'!H468+'ПОСЕБАН ДЕО'!H480+'ПОСЕБАН ДЕО'!H494+'ПОСЕБАН ДЕО'!H505+'ПОСЕБАН ДЕО'!H515+'ПОСЕБАН ДЕО'!H524+'ПОСЕБАН ДЕО'!H532+'ПОСЕБАН ДЕО'!H540+'ПОСЕБАН ДЕО'!H556+'ПОСЕБАН ДЕО'!H564+'ПОСЕБАН ДЕО'!H574+'ПОСЕБАН ДЕО'!H582+'ПОСЕБАН ДЕО'!H548</f>
        <v>17500000</v>
      </c>
      <c r="D21" s="891">
        <f>'ПОСЕБАН ДЕО'!I511+'ПОСЕБАН ДЕО'!I612+'ПОСЕБАН ДЕО'!I738</f>
        <v>1650000</v>
      </c>
      <c r="E21" s="1254">
        <f t="shared" si="1"/>
        <v>19150000</v>
      </c>
    </row>
    <row r="22" spans="1:5" s="28" customFormat="1" ht="16.5" thickBot="1">
      <c r="A22" s="486">
        <v>426</v>
      </c>
      <c r="B22" s="35" t="s">
        <v>263</v>
      </c>
      <c r="C22" s="895">
        <f>'ПОСЕБАН ДЕО'!H38+'ПОСЕБАН ДЕО'!H76+'ПОСЕБАН ДЕО'!H139+'ПОСЕБАН ДЕО'!H613+'ПОСЕБАН ДЕО'!H656+'ПОСЕБАН ДЕО'!H741+'ПОСЕБАН ДЕО'!H789+'ПОСЕБАН ДЕО'!H819+'ПОСЕБАН ДЕО'!H890+'ПОСЕБАН ДЕО'!H915+'ПОСЕБАН ДЕО'!H172+'ПОСЕБАН ДЕО'!H469+'ПОСЕБАН ДЕО'!H481+'ПОСЕБАН ДЕО'!H495+'ПОСЕБАН ДЕО'!H506+'ПОСЕБАН ДЕО'!H516+'ПОСЕБАН ДЕО'!H525+'ПОСЕБАН ДЕО'!H533+'ПОСЕБАН ДЕО'!H541+'ПОСЕБАН ДЕО'!H549+'ПОСЕБАН ДЕО'!H557+'ПОСЕБАН ДЕО'!H565+'ПОСЕБАН ДЕО'!H575+'ПОСЕБАН ДЕО'!H583</f>
        <v>14545000</v>
      </c>
      <c r="D22" s="895">
        <f>'ПОСЕБАН ДЕО'!I613+'ПОСЕБАН ДЕО'!I656+'ПОСЕБАН ДЕО'!I741+'ПОСЕБАН ДЕО'!I789+'ПОСЕБАН ДЕО'!I819+'ПОСЕБАН ДЕО'!I890</f>
        <v>14235000</v>
      </c>
      <c r="E22" s="1254">
        <f t="shared" si="1"/>
        <v>28780000</v>
      </c>
    </row>
    <row r="23" spans="1:5" s="28" customFormat="1" ht="16.5" thickTop="1">
      <c r="A23" s="482">
        <v>44</v>
      </c>
      <c r="B23" s="36" t="s">
        <v>520</v>
      </c>
      <c r="C23" s="898">
        <f>C24+C25</f>
        <v>4105000</v>
      </c>
      <c r="D23" s="898">
        <f>D24+D25</f>
        <v>0</v>
      </c>
      <c r="E23" s="1255">
        <f t="shared" si="1"/>
        <v>4105000</v>
      </c>
    </row>
    <row r="24" spans="1:5" s="29" customFormat="1" ht="15.75">
      <c r="A24" s="487">
        <v>441</v>
      </c>
      <c r="B24" s="21" t="s">
        <v>358</v>
      </c>
      <c r="C24" s="913">
        <f>'ПОСЕБАН ДЕО'!H145+'ПОСЕБАН ДЕО'!H177+'ПОСЕБАН ДЕО'!H746+'ПОСЕБАН ДЕО'!H820</f>
        <v>3560000</v>
      </c>
      <c r="D24" s="913"/>
      <c r="E24" s="1256">
        <f t="shared" si="1"/>
        <v>3560000</v>
      </c>
    </row>
    <row r="25" spans="1:19" s="28" customFormat="1" ht="29.25" customHeight="1" thickBot="1">
      <c r="A25" s="487">
        <v>444</v>
      </c>
      <c r="B25" s="21" t="s">
        <v>379</v>
      </c>
      <c r="C25" s="913">
        <f>'ПОСЕБАН ДЕО'!H178+'ПОСЕБАН ДЕО'!H821+'ПОСЕБАН ДЕО'!H747</f>
        <v>545000</v>
      </c>
      <c r="D25" s="913">
        <f>'ПОСЕБАН ДЕО'!I747</f>
        <v>0</v>
      </c>
      <c r="E25" s="1256">
        <f t="shared" si="1"/>
        <v>545000</v>
      </c>
      <c r="N25" s="271"/>
      <c r="O25" s="271"/>
      <c r="P25" s="271"/>
      <c r="Q25" s="271"/>
      <c r="R25" s="271"/>
      <c r="S25" s="271"/>
    </row>
    <row r="26" spans="1:19" s="273" customFormat="1" ht="16.5" thickTop="1">
      <c r="A26" s="488">
        <v>45</v>
      </c>
      <c r="B26" s="536" t="s">
        <v>326</v>
      </c>
      <c r="C26" s="899">
        <f>C27</f>
        <v>16100000</v>
      </c>
      <c r="D26" s="899">
        <f>D27</f>
        <v>0</v>
      </c>
      <c r="E26" s="1257">
        <f>C26+D26</f>
        <v>16100000</v>
      </c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5" s="28" customFormat="1" ht="16.5" thickBot="1">
      <c r="A27" s="489">
        <v>451</v>
      </c>
      <c r="B27" s="270" t="s">
        <v>617</v>
      </c>
      <c r="C27" s="894">
        <f>+'ПОСЕБАН ДЕО'!H206+'ПОСЕБАН ДЕО'!H211+'ПОСЕБАН ДЕО'!H219+'ПОСЕБАН ДЕО'!H409+'ПОСЕБАН ДЕО'!H891</f>
        <v>16100000</v>
      </c>
      <c r="D27" s="894">
        <f>'ПОСЕБАН ДЕО'!I211</f>
        <v>0</v>
      </c>
      <c r="E27" s="1258">
        <f>C27+D27</f>
        <v>16100000</v>
      </c>
    </row>
    <row r="28" spans="1:5" s="28" customFormat="1" ht="32.25" thickTop="1">
      <c r="A28" s="490">
        <v>46</v>
      </c>
      <c r="B28" s="537" t="s">
        <v>327</v>
      </c>
      <c r="C28" s="889">
        <f>C30+C29+C31</f>
        <v>83610000</v>
      </c>
      <c r="D28" s="889">
        <f>D29</f>
        <v>0</v>
      </c>
      <c r="E28" s="909">
        <f t="shared" si="1"/>
        <v>83610000</v>
      </c>
    </row>
    <row r="29" spans="1:5" s="28" customFormat="1" ht="16.5" thickBot="1">
      <c r="A29" s="538">
        <v>463</v>
      </c>
      <c r="B29" s="539" t="s">
        <v>336</v>
      </c>
      <c r="C29" s="1259">
        <f>'ПОСЕБАН ДЕО'!H245+'ПОСЕБАН ДЕО'!H264+'ПОСЕБАН ДЕО'!H287+'ПОСЕБАН ДЕО'!H305+'ПОСЕБАН ДЕО'!H323+'ПОСЕБАН ДЕО'!H342+'ПОСЕБАН ДЕО'!H359+'ПОСЕБАН ДЕО'!H376+'ПОСЕБАН ДЕО'!H398+'ПОСЕБАН ДЕО'!H434</f>
        <v>75010000</v>
      </c>
      <c r="D29" s="1259">
        <f>'ПОСЕБАН ДЕО'!I246+'ПОСЕБАН ДЕО'!I264+'ПОСЕБАН ДЕО'!I287+'ПОСЕБАН ДЕО'!I305+'ПОСЕБАН ДЕО'!I323+'ПОСЕБАН ДЕО'!I342+'ПОСЕБАН ДЕО'!I359+'ПОСЕБАН ДЕО'!I376+'ПОСЕБАН ДЕО'!I398+'ПОСЕБАН ДЕО'!I417+'ПОСЕБАН ДЕО'!I434</f>
        <v>0</v>
      </c>
      <c r="E29" s="1260">
        <f t="shared" si="1"/>
        <v>75010000</v>
      </c>
    </row>
    <row r="30" spans="1:5" s="28" customFormat="1" ht="31.5">
      <c r="A30" s="487">
        <v>464</v>
      </c>
      <c r="B30" s="138" t="s">
        <v>593</v>
      </c>
      <c r="C30" s="913">
        <f>'ПОСЕБАН ДЕО'!H417</f>
        <v>8000000</v>
      </c>
      <c r="D30" s="913"/>
      <c r="E30" s="1256"/>
    </row>
    <row r="31" spans="1:5" s="28" customFormat="1" ht="16.5" thickBot="1">
      <c r="A31" s="486">
        <v>465</v>
      </c>
      <c r="B31" s="225" t="s">
        <v>201</v>
      </c>
      <c r="C31" s="895">
        <f>'ПОСЕБАН ДЕО'!H682</f>
        <v>600000</v>
      </c>
      <c r="D31" s="895"/>
      <c r="E31" s="1261"/>
    </row>
    <row r="32" spans="1:5" s="28" customFormat="1" ht="16.5" thickTop="1">
      <c r="A32" s="482">
        <v>47</v>
      </c>
      <c r="B32" s="84" t="s">
        <v>328</v>
      </c>
      <c r="C32" s="889">
        <f>C33</f>
        <v>14950000</v>
      </c>
      <c r="D32" s="889">
        <f>D33</f>
        <v>0</v>
      </c>
      <c r="E32" s="909">
        <f t="shared" si="1"/>
        <v>14950000</v>
      </c>
    </row>
    <row r="33" spans="1:5" s="28" customFormat="1" ht="16.5" thickBot="1">
      <c r="A33" s="486">
        <v>472</v>
      </c>
      <c r="B33" s="35" t="s">
        <v>337</v>
      </c>
      <c r="C33" s="895">
        <f>'ПОСЕБАН ДЕО'!H81+'ПОСЕБАН ДЕО'!H451+'ПОСЕБАН ДЕО'!H790</f>
        <v>14950000</v>
      </c>
      <c r="D33" s="895">
        <f>'ПОСЕБАН ДЕО'!I81+'ПОСЕБАН ДЕО'!I790</f>
        <v>0</v>
      </c>
      <c r="E33" s="1261">
        <f t="shared" si="1"/>
        <v>14950000</v>
      </c>
    </row>
    <row r="34" spans="1:5" s="28" customFormat="1" ht="16.5" thickTop="1">
      <c r="A34" s="482">
        <v>48</v>
      </c>
      <c r="B34" s="84" t="s">
        <v>329</v>
      </c>
      <c r="C34" s="889">
        <f>C35+C36+C37+C38</f>
        <v>33082000</v>
      </c>
      <c r="D34" s="889">
        <f>D35+D36+D37+D38</f>
        <v>57000</v>
      </c>
      <c r="E34" s="909">
        <f t="shared" si="1"/>
        <v>33139000</v>
      </c>
    </row>
    <row r="35" spans="1:5" s="28" customFormat="1" ht="15.75">
      <c r="A35" s="483">
        <v>481</v>
      </c>
      <c r="B35" s="7" t="s">
        <v>384</v>
      </c>
      <c r="C35" s="891">
        <f>'ПОСЕБАН ДЕО'!H184+'ПОСЕБАН ДЕО'!H224+'ПОСЕБАН ДЕО'!H426</f>
        <v>29532000</v>
      </c>
      <c r="D35" s="891">
        <f>'ПОСЕБАН ДЕО'!I426+'ПОСЕБАН ДЕО'!I614</f>
        <v>10000</v>
      </c>
      <c r="E35" s="1254">
        <f t="shared" si="1"/>
        <v>29542000</v>
      </c>
    </row>
    <row r="36" spans="1:5" s="28" customFormat="1" ht="15.75">
      <c r="A36" s="483">
        <v>482</v>
      </c>
      <c r="B36" s="7" t="s">
        <v>357</v>
      </c>
      <c r="C36" s="891">
        <f>'ПОСЕБАН ДЕО'!H88+'ПОСЕБАН ДЕО'!H147+'ПОСЕБАН ДЕО'!H615+'ПОСЕБАН ДЕО'!H662+'ПОСЕБАН ДЕО'!H749+'ПОСЕБАН ДЕО'!H791+'ПОСЕБАН ДЕО'!H822</f>
        <v>1180000</v>
      </c>
      <c r="D36" s="891">
        <f>'ПОСЕБАН ДЕО'!I791+'ПОСЕБАН ДЕО'!I537+'ПОСЕБАН ДЕО'!I822+'ПОСЕБАН ДЕО'!I615</f>
        <v>47000</v>
      </c>
      <c r="E36" s="1254">
        <f t="shared" si="1"/>
        <v>1227000</v>
      </c>
    </row>
    <row r="37" spans="1:5" s="28" customFormat="1" ht="15.75">
      <c r="A37" s="483">
        <v>483</v>
      </c>
      <c r="B37" s="7" t="s">
        <v>385</v>
      </c>
      <c r="C37" s="891">
        <f>'ПОСЕБАН ДЕО'!H91+'ПОСЕБАН ДЕО'!H150+'ПОСЕБАН ДЕО'!H752+'ПОСЕБАН ДЕО'!H823</f>
        <v>2170000</v>
      </c>
      <c r="D37" s="891">
        <f>'ПОСЕБАН ДЕО'!I538</f>
        <v>0</v>
      </c>
      <c r="E37" s="1254">
        <f t="shared" si="1"/>
        <v>2170000</v>
      </c>
    </row>
    <row r="38" spans="1:5" s="28" customFormat="1" ht="16.5" thickBot="1">
      <c r="A38" s="491">
        <v>484</v>
      </c>
      <c r="B38" s="24" t="s">
        <v>552</v>
      </c>
      <c r="C38" s="900">
        <f>'ПОСЕБАН ДЕО'!H152</f>
        <v>200000</v>
      </c>
      <c r="D38" s="900"/>
      <c r="E38" s="1262"/>
    </row>
    <row r="39" spans="1:5" s="28" customFormat="1" ht="16.5" thickTop="1">
      <c r="A39" s="482">
        <v>49</v>
      </c>
      <c r="B39" s="84" t="s">
        <v>330</v>
      </c>
      <c r="C39" s="889">
        <f>C40</f>
        <v>10000000</v>
      </c>
      <c r="D39" s="889">
        <f>D40</f>
        <v>0</v>
      </c>
      <c r="E39" s="909">
        <f t="shared" si="1"/>
        <v>10000000</v>
      </c>
    </row>
    <row r="40" spans="1:5" s="28" customFormat="1" ht="16.5" thickBot="1">
      <c r="A40" s="486">
        <v>499</v>
      </c>
      <c r="B40" s="35" t="s">
        <v>242</v>
      </c>
      <c r="C40" s="895">
        <f>'ПОСЕБАН ДЕО'!H154</f>
        <v>10000000</v>
      </c>
      <c r="D40" s="895"/>
      <c r="E40" s="1261">
        <f t="shared" si="1"/>
        <v>10000000</v>
      </c>
    </row>
    <row r="41" spans="1:5" s="28" customFormat="1" ht="16.5" thickTop="1">
      <c r="A41" s="482">
        <v>51</v>
      </c>
      <c r="B41" s="84" t="s">
        <v>331</v>
      </c>
      <c r="C41" s="889">
        <f>C42+C43+C44+C45+C46</f>
        <v>166848186.8</v>
      </c>
      <c r="D41" s="889">
        <f>D42+D43+D45+D46</f>
        <v>115000</v>
      </c>
      <c r="E41" s="909">
        <f t="shared" si="1"/>
        <v>166963186.8</v>
      </c>
    </row>
    <row r="42" spans="1:5" s="28" customFormat="1" ht="15.75">
      <c r="A42" s="483">
        <v>511</v>
      </c>
      <c r="B42" s="7" t="s">
        <v>338</v>
      </c>
      <c r="C42" s="891">
        <f>'ПОСЕБАН ДЕО'!H616+'ПОСЕБАН ДЕО'!H665+'ПОСЕБАН ДЕО'!H754+'ПОСЕБАН ДЕО'!H824+'ПОСЕБАН ДЕО'!H825+'ПОСЕБАН ДЕО'!H826+'ПОСЕБАН ДЕО'!H832+'ПОСЕБАН ДЕО'!H833+'ПОСЕБАН ДЕО'!H838+'ПОСЕБАН ДЕО'!H839+'ПОСЕБАН ДЕО'!H845+'ПОСЕБАН ДЕО'!H867+'ПОСЕБАН ДЕО'!H876+'ПОСЕБАН ДЕО'!H200</f>
        <v>94968186.8</v>
      </c>
      <c r="D42" s="891">
        <f>'ПОСЕБАН ДЕО'!I824+'ПОСЕБАН ДЕО'!I826+'ПОСЕБАН ДЕО'!I867+'ПОСЕБАН ДЕО'!I876</f>
        <v>0</v>
      </c>
      <c r="E42" s="1254">
        <f t="shared" si="1"/>
        <v>94968186.8</v>
      </c>
    </row>
    <row r="43" spans="1:5" s="28" customFormat="1" ht="15.75">
      <c r="A43" s="483">
        <v>512</v>
      </c>
      <c r="B43" s="7" t="s">
        <v>265</v>
      </c>
      <c r="C43" s="891">
        <f>'ПОСЕБАН ДЕО'!H157+'ПОСЕБАН ДЕО'!H193+'ПОСЕБАН ДЕО'!H618+'ПОСЕБАН ДЕО'!H667+'ПОСЕБАН ДЕО'!H733+'ПОСЕБАН ДЕО'!H757+'ПОСЕБАН ДЕО'!H792+'ПОСЕБАН ДЕО'!H846</f>
        <v>67980000</v>
      </c>
      <c r="D43" s="891">
        <f>'ПОСЕБАН ДЕО'!I618+'ПОСЕБАН ДЕО'!I667+'ПОСЕБАН ДЕО'!I757+'ПОСЕБАН ДЕО'!I792+'ПОСЕБАН ДЕО'!I157</f>
        <v>35000</v>
      </c>
      <c r="E43" s="1254">
        <f t="shared" si="1"/>
        <v>68015000</v>
      </c>
    </row>
    <row r="44" spans="1:5" s="28" customFormat="1" ht="15.75">
      <c r="A44" s="485">
        <v>513</v>
      </c>
      <c r="B44" s="828" t="s">
        <v>155</v>
      </c>
      <c r="C44" s="894">
        <f>'ПОСЕБАН ДЕО'!H759</f>
        <v>0</v>
      </c>
      <c r="D44" s="894"/>
      <c r="E44" s="1254"/>
    </row>
    <row r="45" spans="1:5" s="28" customFormat="1" ht="15.75">
      <c r="A45" s="485">
        <v>515</v>
      </c>
      <c r="B45" s="19" t="s">
        <v>521</v>
      </c>
      <c r="C45" s="894">
        <f>'ПОСЕБАН ДЕО'!H162+'ПОСЕБАН ДЕО'!H669+'ПОСЕБАН ДЕО'!H796+'ПОСЕБАН ДЕО'!H762</f>
        <v>400000</v>
      </c>
      <c r="D45" s="894">
        <f>'ПОСЕБАН ДЕО'!I669+'ПОСЕБАН ДЕО'!I796+РАСХОДИ!G52</f>
        <v>80000</v>
      </c>
      <c r="E45" s="1254">
        <f t="shared" si="1"/>
        <v>480000</v>
      </c>
    </row>
    <row r="46" spans="1:5" s="28" customFormat="1" ht="16.5" thickBot="1">
      <c r="A46" s="486">
        <v>541</v>
      </c>
      <c r="B46" s="35" t="s">
        <v>367</v>
      </c>
      <c r="C46" s="895">
        <f>'ПОСЕБАН ДЕО'!H847+'ПОСЕБАН ДЕО'!H840+'ПОСЕБАН ДЕО'!H834+'ПОСЕБАН ДЕО'!H201</f>
        <v>3500000</v>
      </c>
      <c r="D46" s="895"/>
      <c r="E46" s="1254">
        <f t="shared" si="1"/>
        <v>3500000</v>
      </c>
    </row>
    <row r="47" spans="1:5" s="28" customFormat="1" ht="16.5" thickTop="1">
      <c r="A47" s="482">
        <v>61</v>
      </c>
      <c r="B47" s="36" t="s">
        <v>383</v>
      </c>
      <c r="C47" s="898">
        <f>C48</f>
        <v>0</v>
      </c>
      <c r="D47" s="898">
        <f>D48</f>
        <v>0</v>
      </c>
      <c r="E47" s="1255">
        <f t="shared" si="1"/>
        <v>0</v>
      </c>
    </row>
    <row r="48" spans="1:5" s="28" customFormat="1" ht="16.5" thickBot="1">
      <c r="A48" s="486">
        <v>611</v>
      </c>
      <c r="B48" s="35" t="s">
        <v>382</v>
      </c>
      <c r="C48" s="895">
        <f>'ПОСЕБАН ДЕО'!H179</f>
        <v>0</v>
      </c>
      <c r="D48" s="895"/>
      <c r="E48" s="1261">
        <f t="shared" si="1"/>
        <v>0</v>
      </c>
    </row>
    <row r="49" spans="1:5" s="28" customFormat="1" ht="16.5" thickTop="1">
      <c r="A49" s="487">
        <v>62</v>
      </c>
      <c r="B49" s="123" t="s">
        <v>106</v>
      </c>
      <c r="C49" s="1263">
        <f>C50</f>
        <v>0</v>
      </c>
      <c r="D49" s="900"/>
      <c r="E49" s="1262">
        <f>C49+D49</f>
        <v>0</v>
      </c>
    </row>
    <row r="50" spans="1:5" s="28" customFormat="1" ht="16.5" thickBot="1">
      <c r="A50" s="487">
        <v>621</v>
      </c>
      <c r="B50" s="35" t="s">
        <v>105</v>
      </c>
      <c r="C50" s="895"/>
      <c r="D50" s="895"/>
      <c r="E50" s="1261">
        <f>C50+D50</f>
        <v>0</v>
      </c>
    </row>
    <row r="51" spans="1:5" s="28" customFormat="1" ht="17.25" thickBot="1" thickTop="1">
      <c r="A51" s="492"/>
      <c r="B51" s="493" t="s">
        <v>332</v>
      </c>
      <c r="C51" s="901">
        <f>C8+C16+C23+C26+C28+C32+C34+C39+C41+C47+C49</f>
        <v>636330186.8</v>
      </c>
      <c r="D51" s="901">
        <f>D8+D16+D23+D26+D28+D32+D34+D39+D41+D47</f>
        <v>73875000</v>
      </c>
      <c r="E51" s="912">
        <f t="shared" si="1"/>
        <v>710205186.8</v>
      </c>
    </row>
    <row r="52" spans="1:5" ht="15.75">
      <c r="A52" s="30"/>
      <c r="B52" s="31"/>
      <c r="C52" s="28"/>
      <c r="D52" s="28"/>
      <c r="E52" s="28"/>
    </row>
    <row r="53" spans="1:5" ht="15.75">
      <c r="A53" s="30"/>
      <c r="B53" s="31"/>
      <c r="C53" s="32"/>
      <c r="D53" s="32"/>
      <c r="E53" s="32"/>
    </row>
  </sheetData>
  <mergeCells count="2">
    <mergeCell ref="B2:E2"/>
    <mergeCell ref="B3:E3"/>
  </mergeCells>
  <printOptions/>
  <pageMargins left="0.25" right="0.25" top="0.5" bottom="0.5" header="0" footer="0.011811024"/>
  <pageSetup firstPageNumber="8" useFirstPageNumber="1" fitToHeight="1" fitToWidth="1" horizontalDpi="600" verticalDpi="600" orientation="portrait" paperSize="9" scale="83" r:id="rId1"/>
  <headerFooter alignWithMargins="0">
    <oddHeader>&amp;C&amp;P</oddHeader>
  </headerFooter>
  <rowBreaks count="1" manualBreakCount="1">
    <brk id="19" max="25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F51"/>
  <sheetViews>
    <sheetView workbookViewId="0" topLeftCell="A1">
      <selection activeCell="C16" sqref="C16"/>
    </sheetView>
  </sheetViews>
  <sheetFormatPr defaultColWidth="9.140625" defaultRowHeight="12.75"/>
  <cols>
    <col min="2" max="2" width="26.140625" style="0" customWidth="1"/>
    <col min="3" max="3" width="18.7109375" style="0" customWidth="1"/>
    <col min="4" max="4" width="22.421875" style="0" customWidth="1"/>
    <col min="5" max="5" width="19.00390625" style="936" customWidth="1"/>
    <col min="6" max="6" width="19.00390625" style="0" customWidth="1"/>
  </cols>
  <sheetData>
    <row r="3" ht="12.75">
      <c r="D3" s="706"/>
    </row>
    <row r="4" spans="1:6" ht="15">
      <c r="A4" s="1279"/>
      <c r="B4" s="1280"/>
      <c r="C4" s="1280"/>
      <c r="D4" s="1280"/>
      <c r="E4" s="1276"/>
      <c r="F4" s="1276"/>
    </row>
    <row r="5" spans="2:6" ht="13.5">
      <c r="B5" s="1278" t="s">
        <v>144</v>
      </c>
      <c r="C5" s="1282"/>
      <c r="D5" s="1282"/>
      <c r="E5" s="1282"/>
      <c r="F5" s="1282"/>
    </row>
    <row r="6" spans="2:6" ht="15">
      <c r="B6" s="704"/>
      <c r="C6" s="1067"/>
      <c r="D6" s="1067"/>
      <c r="E6" s="1067"/>
      <c r="F6" s="1067"/>
    </row>
    <row r="7" ht="15.75" thickBot="1">
      <c r="B7" s="704"/>
    </row>
    <row r="8" spans="1:6" ht="30.75" thickBot="1">
      <c r="A8" s="692" t="s">
        <v>124</v>
      </c>
      <c r="B8" s="693" t="s">
        <v>125</v>
      </c>
      <c r="C8" s="693" t="s">
        <v>422</v>
      </c>
      <c r="D8" s="693" t="s">
        <v>126</v>
      </c>
      <c r="E8" s="937" t="s">
        <v>127</v>
      </c>
      <c r="F8" s="693" t="s">
        <v>394</v>
      </c>
    </row>
    <row r="9" spans="1:6" ht="15.75" thickBot="1">
      <c r="A9" s="694">
        <v>1</v>
      </c>
      <c r="B9" s="695">
        <v>2</v>
      </c>
      <c r="C9" s="696">
        <v>3</v>
      </c>
      <c r="D9" s="696">
        <v>4</v>
      </c>
      <c r="E9" s="940">
        <v>5</v>
      </c>
      <c r="F9" s="696">
        <v>6</v>
      </c>
    </row>
    <row r="10" spans="1:6" ht="15.75" thickBot="1">
      <c r="A10" s="697">
        <v>0</v>
      </c>
      <c r="B10" s="698" t="s">
        <v>421</v>
      </c>
      <c r="C10" s="788">
        <f>C11+C12+C13</f>
        <v>28995000</v>
      </c>
      <c r="D10" s="863">
        <f>C10/C51*100</f>
        <v>4.556596653981025</v>
      </c>
      <c r="E10" s="938"/>
      <c r="F10" s="788">
        <f>C10+E10</f>
        <v>28995000</v>
      </c>
    </row>
    <row r="11" spans="1:6" ht="15.75" thickBot="1">
      <c r="A11" s="694">
        <v>40</v>
      </c>
      <c r="B11" s="700" t="s">
        <v>38</v>
      </c>
      <c r="C11" s="707">
        <f>'ПОСЕБАН ДЕО'!H461</f>
        <v>11800000</v>
      </c>
      <c r="D11" s="864">
        <f>C11/C51*100</f>
        <v>1.8543831873418206</v>
      </c>
      <c r="E11" s="939"/>
      <c r="F11" s="707">
        <f>C11+E11</f>
        <v>11800000</v>
      </c>
    </row>
    <row r="12" spans="1:6" ht="60.75" thickBot="1">
      <c r="A12" s="694">
        <v>70</v>
      </c>
      <c r="B12" s="700" t="s">
        <v>128</v>
      </c>
      <c r="C12" s="699"/>
      <c r="D12" s="864"/>
      <c r="E12" s="939"/>
      <c r="F12" s="699"/>
    </row>
    <row r="13" spans="1:6" ht="45.75" thickBot="1">
      <c r="A13" s="694">
        <v>90</v>
      </c>
      <c r="B13" s="700" t="s">
        <v>32</v>
      </c>
      <c r="C13" s="707">
        <f>'ПОСЕБАН ДЕО'!H449</f>
        <v>17195000</v>
      </c>
      <c r="D13" s="864">
        <f>C13/C51*100</f>
        <v>2.7022134666392037</v>
      </c>
      <c r="E13" s="939"/>
      <c r="F13" s="707">
        <f>C13+E13</f>
        <v>17195000</v>
      </c>
    </row>
    <row r="14" spans="1:6" ht="15.75" thickBot="1">
      <c r="A14" s="697">
        <v>100</v>
      </c>
      <c r="B14" s="701" t="s">
        <v>27</v>
      </c>
      <c r="C14" s="788">
        <f>C15+C16+C17+C18+C19</f>
        <v>173227000</v>
      </c>
      <c r="D14" s="863">
        <f>C14/C51*100</f>
        <v>27.22281664353064</v>
      </c>
      <c r="E14" s="938">
        <f>E16+E18</f>
        <v>20000000</v>
      </c>
      <c r="F14" s="788">
        <f>C14+E14</f>
        <v>193227000</v>
      </c>
    </row>
    <row r="15" spans="1:6" ht="60.75" thickBot="1">
      <c r="A15" s="694">
        <v>110</v>
      </c>
      <c r="B15" s="700" t="s">
        <v>129</v>
      </c>
      <c r="C15" s="707">
        <f>'ПОСЕБАН ДЕО'!H44+'ПОСЕБАН ДЕО'!H97</f>
        <v>19815000</v>
      </c>
      <c r="D15" s="864">
        <f>C15/C51*100</f>
        <v>3.1139493946761165</v>
      </c>
      <c r="E15" s="939"/>
      <c r="F15" s="707">
        <f>C15+E15</f>
        <v>19815000</v>
      </c>
    </row>
    <row r="16" spans="1:6" ht="15.75" thickBot="1">
      <c r="A16" s="694">
        <v>130</v>
      </c>
      <c r="B16" s="700" t="s">
        <v>251</v>
      </c>
      <c r="C16" s="707">
        <f>'ПОСЕБАН ДЕО'!H167+'ПОСЕБАН ДЕО'!H175</f>
        <v>143917000</v>
      </c>
      <c r="D16" s="864">
        <f>C16/C51*100</f>
        <v>22.616717387514644</v>
      </c>
      <c r="E16" s="939">
        <f>'ПОСЕБАН ДЕО'!I167</f>
        <v>20000000</v>
      </c>
      <c r="F16" s="707">
        <f>C16+E16</f>
        <v>163917000</v>
      </c>
    </row>
    <row r="17" spans="1:6" ht="30.75" thickBot="1">
      <c r="A17" s="694">
        <v>150</v>
      </c>
      <c r="B17" s="700" t="s">
        <v>130</v>
      </c>
      <c r="C17" s="699"/>
      <c r="D17" s="864"/>
      <c r="E17" s="939"/>
      <c r="F17" s="699"/>
    </row>
    <row r="18" spans="1:6" ht="45.75" thickBot="1">
      <c r="A18" s="694">
        <v>160</v>
      </c>
      <c r="B18" s="700" t="s">
        <v>417</v>
      </c>
      <c r="C18" s="707">
        <f>'ПОСЕБАН ДЕО'!H591</f>
        <v>5495000</v>
      </c>
      <c r="D18" s="864">
        <f>C18/C51*100</f>
        <v>0.8635453910545173</v>
      </c>
      <c r="E18" s="939">
        <f>'ПОСЕБАН ДЕО'!I542</f>
        <v>0</v>
      </c>
      <c r="F18" s="707">
        <f aca="true" t="shared" si="0" ref="F18:F26">C18+E18</f>
        <v>5495000</v>
      </c>
    </row>
    <row r="19" spans="1:6" ht="15.75" thickBot="1">
      <c r="A19" s="694">
        <v>170</v>
      </c>
      <c r="B19" s="700" t="s">
        <v>131</v>
      </c>
      <c r="C19" s="707">
        <f>'ПОСЕБАН ДЕО'!H182</f>
        <v>4000000</v>
      </c>
      <c r="D19" s="864">
        <f>C19/C51*100</f>
        <v>0.6286044702853629</v>
      </c>
      <c r="E19" s="939"/>
      <c r="F19" s="707">
        <f t="shared" si="0"/>
        <v>4000000</v>
      </c>
    </row>
    <row r="20" spans="1:6" ht="15.75" thickBot="1">
      <c r="A20" s="697">
        <v>300</v>
      </c>
      <c r="B20" s="701" t="s">
        <v>132</v>
      </c>
      <c r="C20" s="788">
        <f>C21+C22+C23</f>
        <v>4133000</v>
      </c>
      <c r="D20" s="863">
        <f>C20/C51*100</f>
        <v>0.6495055689223512</v>
      </c>
      <c r="E20" s="938"/>
      <c r="F20" s="788">
        <f t="shared" si="0"/>
        <v>4133000</v>
      </c>
    </row>
    <row r="21" spans="1:6" ht="30.75" thickBot="1">
      <c r="A21" s="787">
        <v>320</v>
      </c>
      <c r="B21" s="790" t="s">
        <v>708</v>
      </c>
      <c r="C21" s="789">
        <f>'ПОСЕБАН ДЕО'!H189</f>
        <v>1100000</v>
      </c>
      <c r="D21" s="863"/>
      <c r="E21" s="938"/>
      <c r="F21" s="789">
        <f t="shared" si="0"/>
        <v>1100000</v>
      </c>
    </row>
    <row r="22" spans="1:6" ht="45.75" thickBot="1">
      <c r="A22" s="787">
        <v>360</v>
      </c>
      <c r="B22" s="790" t="s">
        <v>709</v>
      </c>
      <c r="C22" s="789">
        <f>'ПОСЕБАН ДЕО'!H196</f>
        <v>1200000</v>
      </c>
      <c r="D22" s="863">
        <f>C22/C51*100</f>
        <v>0.18858134108560887</v>
      </c>
      <c r="E22" s="938"/>
      <c r="F22" s="789">
        <f t="shared" si="0"/>
        <v>1200000</v>
      </c>
    </row>
    <row r="23" spans="1:6" ht="15.75" thickBot="1">
      <c r="A23" s="694">
        <v>330</v>
      </c>
      <c r="B23" s="700" t="s">
        <v>41</v>
      </c>
      <c r="C23" s="707">
        <f>'ПОСЕБАН ДЕО'!H920</f>
        <v>1833000</v>
      </c>
      <c r="D23" s="864">
        <f>C22/C51*100</f>
        <v>0.18858134108560887</v>
      </c>
      <c r="E23" s="939"/>
      <c r="F23" s="707">
        <f t="shared" si="0"/>
        <v>1833000</v>
      </c>
    </row>
    <row r="24" spans="1:6" ht="15.75" thickBot="1">
      <c r="A24" s="697">
        <v>400</v>
      </c>
      <c r="B24" s="701" t="s">
        <v>133</v>
      </c>
      <c r="C24" s="788">
        <f>C25+C26+C27+C28+C29</f>
        <v>65910000</v>
      </c>
      <c r="D24" s="863">
        <f>C24/C51*100</f>
        <v>10.357830159127067</v>
      </c>
      <c r="E24" s="938">
        <f>E28</f>
        <v>42000000</v>
      </c>
      <c r="F24" s="788">
        <f t="shared" si="0"/>
        <v>107910000</v>
      </c>
    </row>
    <row r="25" spans="1:6" ht="30.75" thickBot="1">
      <c r="A25" s="694">
        <v>420</v>
      </c>
      <c r="B25" s="700" t="s">
        <v>134</v>
      </c>
      <c r="C25" s="707">
        <f>'ПОСЕБАН ДЕО'!H413</f>
        <v>7200000</v>
      </c>
      <c r="D25" s="864">
        <f>C25/C51*100</f>
        <v>1.1314880465136532</v>
      </c>
      <c r="E25" s="939"/>
      <c r="F25" s="707">
        <f t="shared" si="0"/>
        <v>7200000</v>
      </c>
    </row>
    <row r="26" spans="1:6" ht="15.75" thickBot="1">
      <c r="A26" s="694">
        <v>436</v>
      </c>
      <c r="B26" s="700" t="s">
        <v>571</v>
      </c>
      <c r="C26" s="707">
        <f>'ПОСЕБАН ДЕО'!H222</f>
        <v>5100000</v>
      </c>
      <c r="D26" s="864">
        <f>C26/C51*100</f>
        <v>0.8014706996138377</v>
      </c>
      <c r="E26" s="939"/>
      <c r="F26" s="707">
        <f t="shared" si="0"/>
        <v>5100000</v>
      </c>
    </row>
    <row r="27" spans="1:6" ht="15.75" thickBot="1">
      <c r="A27" s="694">
        <v>451</v>
      </c>
      <c r="B27" s="700" t="s">
        <v>135</v>
      </c>
      <c r="C27" s="699"/>
      <c r="D27" s="864"/>
      <c r="E27" s="939"/>
      <c r="F27" s="699"/>
    </row>
    <row r="28" spans="1:6" ht="15.75" thickBot="1">
      <c r="A28" s="694">
        <v>473</v>
      </c>
      <c r="B28" s="700" t="s">
        <v>304</v>
      </c>
      <c r="C28" s="707">
        <f>'ПОСЕБАН ДЕО'!H764</f>
        <v>53610000</v>
      </c>
      <c r="D28" s="864">
        <f>C28/C51*100</f>
        <v>8.424871412999577</v>
      </c>
      <c r="E28" s="939">
        <f>'ПОСЕБАН ДЕО'!I765</f>
        <v>42000000</v>
      </c>
      <c r="F28" s="707">
        <f>C28+E28</f>
        <v>95610000</v>
      </c>
    </row>
    <row r="29" spans="1:6" ht="30.75" thickBot="1">
      <c r="A29" s="694">
        <v>474</v>
      </c>
      <c r="B29" s="700" t="s">
        <v>136</v>
      </c>
      <c r="C29" s="699"/>
      <c r="D29" s="864"/>
      <c r="E29" s="939"/>
      <c r="F29" s="699"/>
    </row>
    <row r="30" spans="1:6" ht="30.75" thickBot="1">
      <c r="A30" s="697">
        <v>500</v>
      </c>
      <c r="B30" s="701" t="s">
        <v>137</v>
      </c>
      <c r="C30" s="788">
        <f>C31+C32+C33</f>
        <v>15400000</v>
      </c>
      <c r="D30" s="863">
        <f>C30/C51*100</f>
        <v>2.4201272105986473</v>
      </c>
      <c r="E30" s="938"/>
      <c r="F30" s="788">
        <f>C30+E30</f>
        <v>15400000</v>
      </c>
    </row>
    <row r="31" spans="1:6" ht="15.75" thickBot="1">
      <c r="A31" s="694">
        <v>510</v>
      </c>
      <c r="B31" s="700" t="s">
        <v>565</v>
      </c>
      <c r="C31" s="707">
        <f>'ПОСЕБАН ДЕО'!H217+'ПОСЕБАН ДЕО'!H861</f>
        <v>14000000</v>
      </c>
      <c r="D31" s="864">
        <f>C31/C51*100</f>
        <v>2.2001156459987703</v>
      </c>
      <c r="E31" s="939"/>
      <c r="F31" s="707">
        <f>C31+E31</f>
        <v>14000000</v>
      </c>
    </row>
    <row r="32" spans="1:6" ht="30.75" thickBot="1">
      <c r="A32" s="694">
        <v>520</v>
      </c>
      <c r="B32" s="700" t="s">
        <v>138</v>
      </c>
      <c r="C32" s="699"/>
      <c r="D32" s="864"/>
      <c r="E32" s="939"/>
      <c r="F32" s="699"/>
    </row>
    <row r="33" spans="1:6" ht="45.75" thickBot="1">
      <c r="A33" s="694">
        <v>560</v>
      </c>
      <c r="B33" s="700" t="s">
        <v>406</v>
      </c>
      <c r="C33" s="707">
        <f>'ПОСЕБАН ДЕО'!H894</f>
        <v>1400000</v>
      </c>
      <c r="D33" s="864">
        <f>C33/C51*100</f>
        <v>0.220011564599877</v>
      </c>
      <c r="E33" s="939"/>
      <c r="F33" s="707">
        <f aca="true" t="shared" si="1" ref="F33:F42">C33+E33</f>
        <v>1400000</v>
      </c>
    </row>
    <row r="34" spans="1:6" ht="30.75" thickBot="1">
      <c r="A34" s="697">
        <v>600</v>
      </c>
      <c r="B34" s="701" t="s">
        <v>139</v>
      </c>
      <c r="C34" s="788">
        <f>C35+C36+C37</f>
        <v>206593186.8</v>
      </c>
      <c r="D34" s="863">
        <f>C34/C51*100</f>
        <v>32.46635018824476</v>
      </c>
      <c r="E34" s="938"/>
      <c r="F34" s="788">
        <f t="shared" si="1"/>
        <v>206593186.8</v>
      </c>
    </row>
    <row r="35" spans="1:6" ht="15.75" thickBot="1">
      <c r="A35" s="1193">
        <v>620</v>
      </c>
      <c r="B35" s="1194" t="s">
        <v>355</v>
      </c>
      <c r="C35" s="1195">
        <f>'ПОСЕБАН ДЕО'!H204+'ПОСЕБАН ДЕО'!H852</f>
        <v>179493186.8</v>
      </c>
      <c r="D35" s="1196">
        <f>C35/C51*100</f>
        <v>28.20755490206143</v>
      </c>
      <c r="E35" s="1197"/>
      <c r="F35" s="1195">
        <f t="shared" si="1"/>
        <v>179493186.8</v>
      </c>
    </row>
    <row r="36" spans="1:6" ht="15.75" thickBot="1">
      <c r="A36" s="1193">
        <v>630</v>
      </c>
      <c r="B36" s="1194" t="s">
        <v>316</v>
      </c>
      <c r="C36" s="1195">
        <f>'ПОСЕБАН ДЕО'!H209+'ПОСЕБАН ДЕО'!H881</f>
        <v>14100000</v>
      </c>
      <c r="D36" s="1196">
        <f>C36/C51*100</f>
        <v>2.215830757755904</v>
      </c>
      <c r="E36" s="1197"/>
      <c r="F36" s="1195">
        <f t="shared" si="1"/>
        <v>14100000</v>
      </c>
    </row>
    <row r="37" spans="1:6" ht="15.75" thickBot="1">
      <c r="A37" s="694">
        <v>640</v>
      </c>
      <c r="B37" s="700" t="s">
        <v>311</v>
      </c>
      <c r="C37" s="707">
        <f>'ПОСЕБАН ДЕО'!H872</f>
        <v>13000000</v>
      </c>
      <c r="D37" s="864">
        <f>C37/C51*100</f>
        <v>2.0429645284274294</v>
      </c>
      <c r="E37" s="939"/>
      <c r="F37" s="707">
        <f t="shared" si="1"/>
        <v>13000000</v>
      </c>
    </row>
    <row r="38" spans="1:6" ht="15.75" thickBot="1">
      <c r="A38" s="697">
        <v>700</v>
      </c>
      <c r="B38" s="701" t="s">
        <v>36</v>
      </c>
      <c r="C38" s="788">
        <f>C39</f>
        <v>8000000</v>
      </c>
      <c r="D38" s="863">
        <f>C38/C51*100</f>
        <v>1.2572089405707259</v>
      </c>
      <c r="E38" s="938"/>
      <c r="F38" s="788">
        <f t="shared" si="1"/>
        <v>8000000</v>
      </c>
    </row>
    <row r="39" spans="1:6" ht="30.75" thickBot="1">
      <c r="A39" s="694">
        <v>700</v>
      </c>
      <c r="B39" s="700" t="s">
        <v>140</v>
      </c>
      <c r="C39" s="707">
        <f>'ПОСЕБАН ДЕО'!H422</f>
        <v>8000000</v>
      </c>
      <c r="D39" s="864">
        <f>C39/C51*100</f>
        <v>1.2572089405707259</v>
      </c>
      <c r="E39" s="939"/>
      <c r="F39" s="707">
        <f t="shared" si="1"/>
        <v>8000000</v>
      </c>
    </row>
    <row r="40" spans="1:6" ht="30.75" thickBot="1">
      <c r="A40" s="694">
        <v>800</v>
      </c>
      <c r="B40" s="701" t="s">
        <v>141</v>
      </c>
      <c r="C40" s="788">
        <f>C41+C42+C43+C44+C45</f>
        <v>44147000</v>
      </c>
      <c r="D40" s="863">
        <f>C40/C51*100</f>
        <v>6.937750387421978</v>
      </c>
      <c r="E40" s="938">
        <f>E42</f>
        <v>2780000</v>
      </c>
      <c r="F40" s="788">
        <f t="shared" si="1"/>
        <v>46927000</v>
      </c>
    </row>
    <row r="41" spans="1:6" ht="30.75" thickBot="1">
      <c r="A41" s="694">
        <v>810</v>
      </c>
      <c r="B41" s="700" t="s">
        <v>375</v>
      </c>
      <c r="C41" s="707">
        <f>'ПОСЕБАН ДЕО'!H430</f>
        <v>20000000</v>
      </c>
      <c r="D41" s="864">
        <f>C41/C51*100</f>
        <v>3.143022351426814</v>
      </c>
      <c r="E41" s="939"/>
      <c r="F41" s="707">
        <f t="shared" si="1"/>
        <v>20000000</v>
      </c>
    </row>
    <row r="42" spans="1:6" ht="15.75" thickBot="1">
      <c r="A42" s="694">
        <v>820</v>
      </c>
      <c r="B42" s="700" t="s">
        <v>293</v>
      </c>
      <c r="C42" s="707">
        <f>'ПОСЕБАН ДЕО'!H679</f>
        <v>14115000</v>
      </c>
      <c r="D42" s="864">
        <f>C42/C51*100</f>
        <v>2.2181880245194745</v>
      </c>
      <c r="E42" s="939">
        <f>'ПОСЕБАН ДЕО'!I679</f>
        <v>2780000</v>
      </c>
      <c r="F42" s="707">
        <f t="shared" si="1"/>
        <v>16895000</v>
      </c>
    </row>
    <row r="43" spans="1:6" ht="30.75" thickBot="1">
      <c r="A43" s="694">
        <v>830</v>
      </c>
      <c r="B43" s="700" t="s">
        <v>142</v>
      </c>
      <c r="C43" s="699"/>
      <c r="D43" s="864"/>
      <c r="E43" s="939"/>
      <c r="F43" s="699"/>
    </row>
    <row r="44" spans="1:6" ht="30.75" thickBot="1">
      <c r="A44" s="694">
        <v>840</v>
      </c>
      <c r="B44" s="700" t="s">
        <v>121</v>
      </c>
      <c r="C44" s="707">
        <f>'ПОСЕБАН ДЕО'!H241</f>
        <v>9432000</v>
      </c>
      <c r="D44" s="864">
        <f>C44/C51*100</f>
        <v>1.4822493409328859</v>
      </c>
      <c r="E44" s="939"/>
      <c r="F44" s="707">
        <f aca="true" t="shared" si="2" ref="F44:F50">C44+E44</f>
        <v>9432000</v>
      </c>
    </row>
    <row r="45" spans="1:6" ht="45.75" thickBot="1">
      <c r="A45" s="694">
        <v>860</v>
      </c>
      <c r="B45" s="700" t="s">
        <v>672</v>
      </c>
      <c r="C45" s="707">
        <f>'ПОСЕБАН ДЕО'!H686</f>
        <v>600000</v>
      </c>
      <c r="D45" s="864">
        <f>C45/C51*100</f>
        <v>0.09429067054280443</v>
      </c>
      <c r="E45" s="939"/>
      <c r="F45" s="707">
        <f t="shared" si="2"/>
        <v>600000</v>
      </c>
    </row>
    <row r="46" spans="1:6" ht="15.75" thickBot="1">
      <c r="A46" s="702">
        <v>900</v>
      </c>
      <c r="B46" s="701" t="s">
        <v>39</v>
      </c>
      <c r="C46" s="788">
        <f>C47+C48+C49+C50</f>
        <v>89925000</v>
      </c>
      <c r="D46" s="863">
        <f>C46/C51*100</f>
        <v>14.131814247602815</v>
      </c>
      <c r="E46" s="938">
        <f>E47</f>
        <v>9095000</v>
      </c>
      <c r="F46" s="788">
        <f t="shared" si="2"/>
        <v>99020000</v>
      </c>
    </row>
    <row r="47" spans="1:6" ht="15.75" thickBot="1">
      <c r="A47" s="694">
        <v>911</v>
      </c>
      <c r="B47" s="700" t="s">
        <v>532</v>
      </c>
      <c r="C47" s="707">
        <f>'ПОСЕБАН ДЕО'!H798</f>
        <v>32110000</v>
      </c>
      <c r="D47" s="864">
        <f>C47/C51*100</f>
        <v>5.046122385215751</v>
      </c>
      <c r="E47" s="939">
        <f>'ПОСЕБАН ДЕО'!I801</f>
        <v>9095000</v>
      </c>
      <c r="F47" s="707">
        <f t="shared" si="2"/>
        <v>41205000</v>
      </c>
    </row>
    <row r="48" spans="1:6" ht="15.75" thickBot="1">
      <c r="A48" s="694">
        <v>912</v>
      </c>
      <c r="B48" s="700" t="s">
        <v>273</v>
      </c>
      <c r="C48" s="707">
        <f>'ПОСЕБАН ДЕО'!H394</f>
        <v>40870000</v>
      </c>
      <c r="D48" s="864">
        <f>C48/C51*100</f>
        <v>6.422766175140696</v>
      </c>
      <c r="E48" s="939"/>
      <c r="F48" s="707">
        <f t="shared" si="2"/>
        <v>40870000</v>
      </c>
    </row>
    <row r="49" spans="1:6" ht="15.75" thickBot="1">
      <c r="A49" s="694">
        <v>920</v>
      </c>
      <c r="B49" s="700" t="s">
        <v>381</v>
      </c>
      <c r="C49" s="707">
        <f>'ПОСЕБАН ДЕО'!H284</f>
        <v>16800000</v>
      </c>
      <c r="D49" s="864">
        <f>C49/C51*100</f>
        <v>2.6401387751985244</v>
      </c>
      <c r="E49" s="939"/>
      <c r="F49" s="707">
        <f t="shared" si="2"/>
        <v>16800000</v>
      </c>
    </row>
    <row r="50" spans="1:6" ht="45.75" thickBot="1">
      <c r="A50" s="694">
        <v>980</v>
      </c>
      <c r="B50" s="700" t="s">
        <v>713</v>
      </c>
      <c r="C50" s="707">
        <f>'ПОСЕБАН ДЕО'!H404</f>
        <v>145000</v>
      </c>
      <c r="D50" s="864">
        <f>C50/C51*100</f>
        <v>0.022786912047844405</v>
      </c>
      <c r="E50" s="939"/>
      <c r="F50" s="707">
        <f t="shared" si="2"/>
        <v>145000</v>
      </c>
    </row>
    <row r="51" spans="1:6" ht="30.75" thickBot="1">
      <c r="A51" s="694"/>
      <c r="B51" s="703" t="s">
        <v>143</v>
      </c>
      <c r="C51" s="788">
        <f>C10+C14+C20+C24+C30+C34+C38+C40+C46</f>
        <v>636330186.8</v>
      </c>
      <c r="D51" s="863">
        <f>C51/C51*100</f>
        <v>100</v>
      </c>
      <c r="E51" s="938">
        <f>E14+E24+E40+E46</f>
        <v>73875000</v>
      </c>
      <c r="F51" s="788">
        <f>F10+F14+F20+F24+F30+F34+F38+F40+F46</f>
        <v>710205186.8</v>
      </c>
    </row>
  </sheetData>
  <mergeCells count="2">
    <mergeCell ref="B5:F5"/>
    <mergeCell ref="A4:F4"/>
  </mergeCells>
  <printOptions/>
  <pageMargins left="0.75" right="0.75" top="1" bottom="1" header="0.5" footer="0.5"/>
  <pageSetup firstPageNumber="10" useFirstPageNumber="1" horizontalDpi="600" verticalDpi="600" orientation="portrait" paperSize="9" scale="76" r:id="rId1"/>
  <headerFooter alignWithMargins="0">
    <oddHeader>&amp;C9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60" workbookViewId="0" topLeftCell="A5">
      <selection activeCell="E37" sqref="E37"/>
    </sheetView>
  </sheetViews>
  <sheetFormatPr defaultColWidth="9.140625" defaultRowHeight="12.75"/>
  <cols>
    <col min="1" max="1" width="8.7109375" style="140" customWidth="1"/>
    <col min="2" max="2" width="5.140625" style="140" customWidth="1"/>
    <col min="3" max="3" width="41.28125" style="140" customWidth="1"/>
    <col min="4" max="4" width="16.421875" style="140" customWidth="1"/>
    <col min="5" max="5" width="17.00390625" style="140" bestFit="1" customWidth="1"/>
    <col min="6" max="6" width="15.57421875" style="140" bestFit="1" customWidth="1"/>
    <col min="7" max="16384" width="9.140625" style="140" customWidth="1"/>
  </cols>
  <sheetData>
    <row r="1" spans="1:6" ht="24.75" customHeight="1">
      <c r="A1" s="1336" t="s">
        <v>642</v>
      </c>
      <c r="B1" s="1336"/>
      <c r="C1" s="1336"/>
      <c r="D1" s="1336"/>
      <c r="E1" s="1336"/>
      <c r="F1" s="1336"/>
    </row>
    <row r="2" spans="1:6" ht="39.75" customHeight="1">
      <c r="A2" s="1277" t="s">
        <v>834</v>
      </c>
      <c r="B2" s="1335"/>
      <c r="C2" s="1335"/>
      <c r="D2" s="1335"/>
      <c r="E2" s="1335"/>
      <c r="F2" s="1335"/>
    </row>
    <row r="3" spans="1:6" ht="21" customHeight="1">
      <c r="A3" s="1336" t="s">
        <v>70</v>
      </c>
      <c r="B3" s="1336"/>
      <c r="C3" s="1336"/>
      <c r="D3" s="1336"/>
      <c r="E3" s="1336"/>
      <c r="F3" s="1336"/>
    </row>
    <row r="5" ht="16.5" thickBot="1"/>
    <row r="6" spans="1:19" s="444" customFormat="1" ht="15" customHeight="1">
      <c r="A6" s="1337" t="s">
        <v>228</v>
      </c>
      <c r="B6" s="1339" t="s">
        <v>71</v>
      </c>
      <c r="C6" s="1339" t="s">
        <v>72</v>
      </c>
      <c r="D6" s="1341" t="s">
        <v>73</v>
      </c>
      <c r="E6" s="1341"/>
      <c r="F6" s="1342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</row>
    <row r="7" spans="1:6" ht="49.5" customHeight="1">
      <c r="A7" s="1338"/>
      <c r="B7" s="1340"/>
      <c r="C7" s="1340"/>
      <c r="D7" s="445">
        <v>2014</v>
      </c>
      <c r="E7" s="445">
        <v>2015</v>
      </c>
      <c r="F7" s="494">
        <v>2016</v>
      </c>
    </row>
    <row r="8" spans="1:6" s="139" customFormat="1" ht="16.5" thickBot="1">
      <c r="A8" s="495">
        <v>1</v>
      </c>
      <c r="B8" s="446">
        <v>2</v>
      </c>
      <c r="C8" s="446">
        <v>3</v>
      </c>
      <c r="D8" s="446">
        <v>4</v>
      </c>
      <c r="E8" s="446">
        <v>5</v>
      </c>
      <c r="F8" s="496">
        <v>6</v>
      </c>
    </row>
    <row r="9" spans="1:6" ht="22.5" customHeight="1" thickTop="1">
      <c r="A9" s="1084"/>
      <c r="B9" s="1085"/>
      <c r="C9" s="1086" t="s">
        <v>597</v>
      </c>
      <c r="D9" s="1250">
        <f>D11+D47+D45</f>
        <v>180853186.8</v>
      </c>
      <c r="E9" s="1250">
        <f>E11+E47</f>
        <v>163565000</v>
      </c>
      <c r="F9" s="1251">
        <f>F11+F47</f>
        <v>49435000</v>
      </c>
    </row>
    <row r="10" spans="1:6" ht="15.75">
      <c r="A10" s="498"/>
      <c r="B10" s="448"/>
      <c r="C10" s="449"/>
      <c r="D10" s="1229"/>
      <c r="E10" s="1229"/>
      <c r="F10" s="1230"/>
    </row>
    <row r="11" spans="1:6" ht="15.75">
      <c r="A11" s="498">
        <v>511</v>
      </c>
      <c r="B11" s="448"/>
      <c r="C11" s="449" t="s">
        <v>606</v>
      </c>
      <c r="D11" s="1231">
        <f>D13+D17+D21+D26+D30+D38+D42+D43+D44+D36+D37</f>
        <v>94968186.8</v>
      </c>
      <c r="E11" s="1231">
        <f>E13+E17+E21+E26+E30+E36+E37+E38+E42+E43+E44</f>
        <v>141500000</v>
      </c>
      <c r="F11" s="1232">
        <f>F13+F17+F21+F26+F30+F36+F37+F38+F42+F43+F44</f>
        <v>38000000</v>
      </c>
    </row>
    <row r="12" spans="1:6" ht="15.75">
      <c r="A12" s="498"/>
      <c r="B12" s="448"/>
      <c r="C12" s="448"/>
      <c r="D12" s="1229"/>
      <c r="E12" s="1229"/>
      <c r="F12" s="1230"/>
    </row>
    <row r="13" spans="1:6" ht="63">
      <c r="A13" s="876"/>
      <c r="B13" s="877">
        <v>1</v>
      </c>
      <c r="C13" s="960" t="s">
        <v>819</v>
      </c>
      <c r="D13" s="915">
        <v>10000000</v>
      </c>
      <c r="E13" s="915">
        <v>10500000</v>
      </c>
      <c r="F13" s="1233"/>
    </row>
    <row r="14" spans="1:6" ht="15.75">
      <c r="A14" s="1069"/>
      <c r="B14" s="1070"/>
      <c r="C14" s="1071" t="s">
        <v>598</v>
      </c>
      <c r="D14" s="1228"/>
      <c r="E14" s="1228"/>
      <c r="F14" s="1234"/>
    </row>
    <row r="15" spans="1:6" ht="15.75">
      <c r="A15" s="1069"/>
      <c r="B15" s="1070"/>
      <c r="C15" s="1071" t="s">
        <v>184</v>
      </c>
      <c r="D15" s="1228"/>
      <c r="E15" s="1228"/>
      <c r="F15" s="1234"/>
    </row>
    <row r="16" spans="1:6" ht="16.5" thickBot="1">
      <c r="A16" s="1072"/>
      <c r="B16" s="1073"/>
      <c r="C16" s="1074" t="s">
        <v>185</v>
      </c>
      <c r="D16" s="1235"/>
      <c r="E16" s="1235"/>
      <c r="F16" s="1236"/>
    </row>
    <row r="17" spans="1:6" ht="48" thickTop="1">
      <c r="A17" s="961"/>
      <c r="B17" s="962">
        <v>2</v>
      </c>
      <c r="C17" s="963" t="s">
        <v>198</v>
      </c>
      <c r="D17" s="1237">
        <v>10000000</v>
      </c>
      <c r="E17" s="1237">
        <v>11000000</v>
      </c>
      <c r="F17" s="1238"/>
    </row>
    <row r="18" spans="1:6" ht="13.5" customHeight="1">
      <c r="A18" s="1069"/>
      <c r="B18" s="1070"/>
      <c r="C18" s="1071" t="s">
        <v>598</v>
      </c>
      <c r="D18" s="1228"/>
      <c r="E18" s="1228"/>
      <c r="F18" s="1234"/>
    </row>
    <row r="19" spans="1:6" ht="15.75">
      <c r="A19" s="1069"/>
      <c r="B19" s="1070"/>
      <c r="C19" s="1071" t="s">
        <v>184</v>
      </c>
      <c r="D19" s="1228"/>
      <c r="E19" s="1228"/>
      <c r="F19" s="1234"/>
    </row>
    <row r="20" spans="1:6" ht="16.5" thickBot="1">
      <c r="A20" s="1069"/>
      <c r="B20" s="1070"/>
      <c r="C20" s="1071" t="s">
        <v>185</v>
      </c>
      <c r="D20" s="1228"/>
      <c r="E20" s="1228"/>
      <c r="F20" s="1234"/>
    </row>
    <row r="21" spans="1:6" ht="32.25" thickTop="1">
      <c r="A21" s="961"/>
      <c r="B21" s="962">
        <v>3</v>
      </c>
      <c r="C21" s="963" t="s">
        <v>600</v>
      </c>
      <c r="D21" s="1239">
        <v>1500000</v>
      </c>
      <c r="E21" s="1237"/>
      <c r="F21" s="1238"/>
    </row>
    <row r="22" spans="1:6" ht="31.5">
      <c r="A22" s="1069"/>
      <c r="B22" s="1070"/>
      <c r="C22" s="1071" t="s">
        <v>190</v>
      </c>
      <c r="D22" s="1228"/>
      <c r="E22" s="1228"/>
      <c r="F22" s="1234"/>
    </row>
    <row r="23" spans="1:6" ht="15.75">
      <c r="A23" s="1069"/>
      <c r="B23" s="1070"/>
      <c r="C23" s="1071" t="s">
        <v>601</v>
      </c>
      <c r="D23" s="1228"/>
      <c r="E23" s="1228"/>
      <c r="F23" s="1234"/>
    </row>
    <row r="24" spans="1:6" ht="24" customHeight="1">
      <c r="A24" s="1069"/>
      <c r="B24" s="1070"/>
      <c r="C24" s="1071" t="s">
        <v>186</v>
      </c>
      <c r="D24" s="1228"/>
      <c r="E24" s="1228"/>
      <c r="F24" s="1234"/>
    </row>
    <row r="25" spans="1:6" ht="32.25" thickBot="1">
      <c r="A25" s="1072"/>
      <c r="B25" s="1073"/>
      <c r="C25" s="1074" t="s">
        <v>191</v>
      </c>
      <c r="D25" s="1235"/>
      <c r="E25" s="1235"/>
      <c r="F25" s="1236"/>
    </row>
    <row r="26" spans="1:6" ht="79.5" thickTop="1">
      <c r="A26" s="961"/>
      <c r="B26" s="962">
        <v>4</v>
      </c>
      <c r="C26" s="963" t="s">
        <v>209</v>
      </c>
      <c r="D26" s="1237">
        <v>30000000</v>
      </c>
      <c r="E26" s="1237">
        <v>14000000</v>
      </c>
      <c r="F26" s="1238"/>
    </row>
    <row r="27" spans="1:6" ht="15.75">
      <c r="A27" s="1069"/>
      <c r="B27" s="1070"/>
      <c r="C27" s="1071" t="s">
        <v>188</v>
      </c>
      <c r="D27" s="1228"/>
      <c r="E27" s="1228"/>
      <c r="F27" s="1234"/>
    </row>
    <row r="28" spans="1:6" ht="31.5">
      <c r="A28" s="1069"/>
      <c r="B28" s="1070"/>
      <c r="C28" s="1071" t="s">
        <v>187</v>
      </c>
      <c r="D28" s="1228"/>
      <c r="E28" s="1228"/>
      <c r="F28" s="1234"/>
    </row>
    <row r="29" spans="1:6" ht="32.25" thickBot="1">
      <c r="A29" s="1072"/>
      <c r="B29" s="1073"/>
      <c r="C29" s="1074" t="s">
        <v>603</v>
      </c>
      <c r="D29" s="1235"/>
      <c r="E29" s="1235"/>
      <c r="F29" s="1236"/>
    </row>
    <row r="30" spans="1:6" ht="48" thickTop="1">
      <c r="A30" s="961"/>
      <c r="B30" s="962">
        <v>5</v>
      </c>
      <c r="C30" s="963" t="s">
        <v>200</v>
      </c>
      <c r="D30" s="1237">
        <v>12000000</v>
      </c>
      <c r="E30" s="1237">
        <v>97500000</v>
      </c>
      <c r="F30" s="1238">
        <v>31000000</v>
      </c>
    </row>
    <row r="31" spans="1:6" ht="15.75" customHeight="1" thickBot="1">
      <c r="A31" s="1224"/>
      <c r="B31" s="1225"/>
      <c r="C31" s="1226" t="s">
        <v>199</v>
      </c>
      <c r="D31" s="1240"/>
      <c r="E31" s="1240"/>
      <c r="F31" s="1241"/>
    </row>
    <row r="32" spans="1:6" ht="31.5">
      <c r="A32" s="1069"/>
      <c r="B32" s="1070"/>
      <c r="C32" s="1071" t="s">
        <v>189</v>
      </c>
      <c r="D32" s="1228"/>
      <c r="E32" s="1228"/>
      <c r="F32" s="1234"/>
    </row>
    <row r="33" spans="1:6" ht="15.75">
      <c r="A33" s="498"/>
      <c r="B33" s="448"/>
      <c r="C33" s="499" t="s">
        <v>192</v>
      </c>
      <c r="D33" s="1229"/>
      <c r="E33" s="1229"/>
      <c r="F33" s="1230"/>
    </row>
    <row r="34" spans="1:6" ht="30">
      <c r="A34" s="1069"/>
      <c r="B34" s="1070"/>
      <c r="C34" s="1204" t="s">
        <v>193</v>
      </c>
      <c r="D34" s="1228"/>
      <c r="E34" s="1228"/>
      <c r="F34" s="1234"/>
    </row>
    <row r="35" spans="1:6" ht="30.75" thickBot="1">
      <c r="A35" s="1072"/>
      <c r="B35" s="1073"/>
      <c r="C35" s="1205" t="s">
        <v>603</v>
      </c>
      <c r="D35" s="1235"/>
      <c r="E35" s="1235"/>
      <c r="F35" s="1236"/>
    </row>
    <row r="36" spans="1:6" ht="32.25" customHeight="1" thickBot="1" thickTop="1">
      <c r="A36" s="964"/>
      <c r="B36" s="965">
        <v>6</v>
      </c>
      <c r="C36" s="966" t="s">
        <v>765</v>
      </c>
      <c r="D36" s="1242">
        <v>3000000</v>
      </c>
      <c r="E36" s="1242"/>
      <c r="F36" s="1243"/>
    </row>
    <row r="37" spans="1:6" ht="33" thickBot="1" thickTop="1">
      <c r="A37" s="961"/>
      <c r="B37" s="962">
        <v>7</v>
      </c>
      <c r="C37" s="963" t="s">
        <v>853</v>
      </c>
      <c r="D37" s="1237">
        <v>7500000</v>
      </c>
      <c r="E37" s="1237"/>
      <c r="F37" s="1238"/>
    </row>
    <row r="38" spans="1:6" ht="16.5" thickTop="1">
      <c r="A38" s="961"/>
      <c r="B38" s="962">
        <v>8</v>
      </c>
      <c r="C38" s="167" t="s">
        <v>604</v>
      </c>
      <c r="D38" s="1237">
        <v>2000000</v>
      </c>
      <c r="E38" s="1237">
        <v>2500000</v>
      </c>
      <c r="F38" s="1238">
        <v>2000000</v>
      </c>
    </row>
    <row r="39" spans="1:6" ht="15.75">
      <c r="A39" s="1069"/>
      <c r="B39" s="1070"/>
      <c r="C39" s="1071" t="s">
        <v>194</v>
      </c>
      <c r="D39" s="1228"/>
      <c r="E39" s="1228"/>
      <c r="F39" s="1234"/>
    </row>
    <row r="40" spans="1:6" ht="31.5">
      <c r="A40" s="1069"/>
      <c r="B40" s="1070"/>
      <c r="C40" s="1071" t="s">
        <v>195</v>
      </c>
      <c r="D40" s="1228"/>
      <c r="E40" s="1228"/>
      <c r="F40" s="1234"/>
    </row>
    <row r="41" spans="1:6" ht="16.5" thickBot="1">
      <c r="A41" s="1072"/>
      <c r="B41" s="1073"/>
      <c r="C41" s="1074" t="s">
        <v>602</v>
      </c>
      <c r="D41" s="1235"/>
      <c r="E41" s="1235"/>
      <c r="F41" s="1236"/>
    </row>
    <row r="42" spans="1:6" ht="33" thickBot="1" thickTop="1">
      <c r="A42" s="1069"/>
      <c r="B42" s="1070">
        <v>9</v>
      </c>
      <c r="C42" s="138" t="s">
        <v>840</v>
      </c>
      <c r="D42" s="1228">
        <v>12368186.8</v>
      </c>
      <c r="E42" s="1228"/>
      <c r="F42" s="1234"/>
    </row>
    <row r="43" spans="1:6" ht="21.75" customHeight="1" thickBot="1" thickTop="1">
      <c r="A43" s="964"/>
      <c r="B43" s="965">
        <v>10</v>
      </c>
      <c r="C43" s="1075" t="s">
        <v>742</v>
      </c>
      <c r="D43" s="1242">
        <v>3000000</v>
      </c>
      <c r="E43" s="1242">
        <v>3000000</v>
      </c>
      <c r="F43" s="1243">
        <v>3000000</v>
      </c>
    </row>
    <row r="44" spans="1:6" ht="33" thickBot="1" thickTop="1">
      <c r="A44" s="964"/>
      <c r="B44" s="965">
        <v>11</v>
      </c>
      <c r="C44" s="1075" t="s">
        <v>743</v>
      </c>
      <c r="D44" s="1242">
        <v>3600000</v>
      </c>
      <c r="E44" s="1242">
        <v>3000000</v>
      </c>
      <c r="F44" s="1243">
        <v>2000000</v>
      </c>
    </row>
    <row r="45" spans="1:6" ht="16.5" thickTop="1">
      <c r="A45" s="497">
        <v>541</v>
      </c>
      <c r="B45" s="447"/>
      <c r="C45" s="1268" t="s">
        <v>222</v>
      </c>
      <c r="D45" s="1269">
        <f>D46</f>
        <v>1000000</v>
      </c>
      <c r="E45" s="1269"/>
      <c r="F45" s="1270">
        <f>D45+E45</f>
        <v>1000000</v>
      </c>
    </row>
    <row r="46" spans="1:6" ht="15.75">
      <c r="A46" s="497"/>
      <c r="B46" s="447">
        <v>12</v>
      </c>
      <c r="C46" s="1068" t="s">
        <v>223</v>
      </c>
      <c r="D46" s="1244">
        <v>1000000</v>
      </c>
      <c r="E46" s="1244"/>
      <c r="F46" s="1245">
        <f>D46+E46</f>
        <v>1000000</v>
      </c>
    </row>
    <row r="47" spans="1:6" ht="15.75">
      <c r="A47" s="498"/>
      <c r="B47" s="448"/>
      <c r="C47" s="500" t="s">
        <v>605</v>
      </c>
      <c r="D47" s="1231">
        <f>D49+D61+D63+D67+D78</f>
        <v>84885000</v>
      </c>
      <c r="E47" s="1231">
        <f>E49+E61+E63+E67+E78</f>
        <v>22065000</v>
      </c>
      <c r="F47" s="1232">
        <f>F49+F61+F63+F67+F78</f>
        <v>11435000</v>
      </c>
    </row>
    <row r="48" spans="1:6" ht="15.75">
      <c r="A48" s="498"/>
      <c r="B48" s="448"/>
      <c r="C48" s="499"/>
      <c r="D48" s="1229"/>
      <c r="E48" s="1229"/>
      <c r="F48" s="1230"/>
    </row>
    <row r="49" spans="1:6" ht="15.75">
      <c r="A49" s="498">
        <v>512</v>
      </c>
      <c r="B49" s="448"/>
      <c r="C49" s="500" t="s">
        <v>607</v>
      </c>
      <c r="D49" s="1231">
        <f>D51+D52+D54+D55+D56+D57+D58+D59+D60+D53</f>
        <v>67980000</v>
      </c>
      <c r="E49" s="1231">
        <f>E51+E52+E53+E54+E55+E56+E57+E58+E59+E60</f>
        <v>5300000</v>
      </c>
      <c r="F49" s="1232">
        <f>F51+F52+F53+F54+F55+F56+F57+F58+F59+F60</f>
        <v>300000</v>
      </c>
    </row>
    <row r="50" spans="1:6" ht="15.75">
      <c r="A50" s="498"/>
      <c r="B50" s="448"/>
      <c r="C50" s="499"/>
      <c r="D50" s="1229"/>
      <c r="E50" s="1229"/>
      <c r="F50" s="1230"/>
    </row>
    <row r="51" spans="1:6" ht="15.75">
      <c r="A51" s="498"/>
      <c r="B51" s="448">
        <v>1</v>
      </c>
      <c r="C51" s="150" t="s">
        <v>608</v>
      </c>
      <c r="D51" s="893">
        <v>2850000</v>
      </c>
      <c r="E51" s="1229">
        <v>1000000</v>
      </c>
      <c r="F51" s="1230"/>
    </row>
    <row r="52" spans="1:6" ht="15.75">
      <c r="A52" s="498"/>
      <c r="B52" s="448">
        <v>2</v>
      </c>
      <c r="C52" s="150" t="s">
        <v>202</v>
      </c>
      <c r="D52" s="893">
        <v>3000000</v>
      </c>
      <c r="E52" s="1229"/>
      <c r="F52" s="1230"/>
    </row>
    <row r="53" spans="1:6" ht="15.75">
      <c r="A53" s="498"/>
      <c r="B53" s="448">
        <v>3</v>
      </c>
      <c r="C53" s="150" t="s">
        <v>746</v>
      </c>
      <c r="D53" s="893">
        <v>4950000</v>
      </c>
      <c r="E53" s="1229"/>
      <c r="F53" s="1230"/>
    </row>
    <row r="54" spans="1:6" ht="15.75">
      <c r="A54" s="498"/>
      <c r="B54" s="448">
        <v>4</v>
      </c>
      <c r="C54" s="150" t="s">
        <v>171</v>
      </c>
      <c r="D54" s="893">
        <v>52000000</v>
      </c>
      <c r="E54" s="1229"/>
      <c r="F54" s="1230"/>
    </row>
    <row r="55" spans="1:6" ht="15.75">
      <c r="A55" s="498"/>
      <c r="B55" s="448">
        <v>5</v>
      </c>
      <c r="C55" s="150" t="s">
        <v>609</v>
      </c>
      <c r="D55" s="893"/>
      <c r="E55" s="1229"/>
      <c r="F55" s="1230"/>
    </row>
    <row r="56" spans="1:6" ht="15.75">
      <c r="A56" s="498"/>
      <c r="B56" s="448">
        <v>6</v>
      </c>
      <c r="C56" s="150" t="s">
        <v>812</v>
      </c>
      <c r="D56" s="893">
        <v>4530000</v>
      </c>
      <c r="E56" s="1229">
        <v>300000</v>
      </c>
      <c r="F56" s="1230">
        <v>300000</v>
      </c>
    </row>
    <row r="57" spans="1:6" ht="15.75">
      <c r="A57" s="498"/>
      <c r="B57" s="448">
        <v>7</v>
      </c>
      <c r="C57" s="150" t="s">
        <v>610</v>
      </c>
      <c r="D57" s="893"/>
      <c r="E57" s="1229"/>
      <c r="F57" s="1230"/>
    </row>
    <row r="58" spans="1:6" ht="15.75">
      <c r="A58" s="498"/>
      <c r="B58" s="448">
        <v>8</v>
      </c>
      <c r="C58" s="150" t="s">
        <v>611</v>
      </c>
      <c r="D58" s="893"/>
      <c r="E58" s="1229">
        <v>500000</v>
      </c>
      <c r="F58" s="1230"/>
    </row>
    <row r="59" spans="1:6" ht="15.75">
      <c r="A59" s="498"/>
      <c r="B59" s="448">
        <v>9</v>
      </c>
      <c r="C59" s="150" t="s">
        <v>741</v>
      </c>
      <c r="D59" s="893">
        <v>250000</v>
      </c>
      <c r="E59" s="1229">
        <v>3500000</v>
      </c>
      <c r="F59" s="1230"/>
    </row>
    <row r="60" spans="1:6" ht="15.75">
      <c r="A60" s="498"/>
      <c r="B60" s="448">
        <v>10</v>
      </c>
      <c r="C60" s="150" t="s">
        <v>740</v>
      </c>
      <c r="D60" s="893">
        <v>400000</v>
      </c>
      <c r="E60" s="1229"/>
      <c r="F60" s="1230"/>
    </row>
    <row r="61" spans="1:6" ht="15.75">
      <c r="A61" s="498"/>
      <c r="B61" s="448"/>
      <c r="C61" s="133" t="s">
        <v>745</v>
      </c>
      <c r="D61" s="1246">
        <f>D62</f>
        <v>400000</v>
      </c>
      <c r="E61" s="1231">
        <f>E62</f>
        <v>200000</v>
      </c>
      <c r="F61" s="1232">
        <f>F62</f>
        <v>200000</v>
      </c>
    </row>
    <row r="62" spans="1:6" ht="15.75">
      <c r="A62" s="498">
        <v>515</v>
      </c>
      <c r="B62" s="448">
        <v>1</v>
      </c>
      <c r="C62" s="150" t="s">
        <v>616</v>
      </c>
      <c r="D62" s="893">
        <v>400000</v>
      </c>
      <c r="E62" s="1229">
        <v>200000</v>
      </c>
      <c r="F62" s="1230">
        <v>200000</v>
      </c>
    </row>
    <row r="63" spans="1:6" ht="15.75">
      <c r="A63" s="498">
        <v>4512</v>
      </c>
      <c r="B63" s="448"/>
      <c r="C63" s="500" t="s">
        <v>612</v>
      </c>
      <c r="D63" s="1231">
        <f>D65</f>
        <v>4005000</v>
      </c>
      <c r="E63" s="1231">
        <f>E65</f>
        <v>0</v>
      </c>
      <c r="F63" s="1232">
        <f>F65</f>
        <v>0</v>
      </c>
    </row>
    <row r="64" spans="1:6" ht="15.75">
      <c r="A64" s="498"/>
      <c r="B64" s="448"/>
      <c r="C64" s="499"/>
      <c r="D64" s="1229"/>
      <c r="E64" s="1229"/>
      <c r="F64" s="1230"/>
    </row>
    <row r="65" spans="1:6" ht="31.5">
      <c r="A65" s="498"/>
      <c r="B65" s="448">
        <v>1</v>
      </c>
      <c r="C65" s="150" t="s">
        <v>172</v>
      </c>
      <c r="D65" s="893">
        <v>4005000</v>
      </c>
      <c r="E65" s="1229"/>
      <c r="F65" s="1230"/>
    </row>
    <row r="66" spans="1:6" ht="15.75">
      <c r="A66" s="498"/>
      <c r="B66" s="448"/>
      <c r="C66" s="499"/>
      <c r="D66" s="1229"/>
      <c r="E66" s="1229"/>
      <c r="F66" s="1230"/>
    </row>
    <row r="67" spans="1:6" ht="30" thickBot="1">
      <c r="A67" s="498">
        <v>4632</v>
      </c>
      <c r="B67" s="448"/>
      <c r="C67" s="1203" t="s">
        <v>613</v>
      </c>
      <c r="D67" s="1231">
        <f>D68+D69+D70+D71+D72+D73+D74+D75+D76</f>
        <v>11000000</v>
      </c>
      <c r="E67" s="1231">
        <f>E68+E69+E70+E71+E72+E73+E74+E75+E76</f>
        <v>14565000</v>
      </c>
      <c r="F67" s="1232">
        <f>F68+F69+F70+F71+F72+F73+F74+F75+F76</f>
        <v>8935000</v>
      </c>
    </row>
    <row r="68" spans="1:6" ht="33" thickBot="1" thickTop="1">
      <c r="A68" s="964"/>
      <c r="B68" s="965">
        <v>1</v>
      </c>
      <c r="C68" s="1075" t="s">
        <v>744</v>
      </c>
      <c r="D68" s="1242">
        <v>500000</v>
      </c>
      <c r="E68" s="1242">
        <v>800000</v>
      </c>
      <c r="F68" s="1243">
        <v>300000</v>
      </c>
    </row>
    <row r="69" spans="1:6" ht="31.5" customHeight="1" thickBot="1" thickTop="1">
      <c r="A69" s="964"/>
      <c r="B69" s="965">
        <v>2</v>
      </c>
      <c r="C69" s="1075" t="s">
        <v>818</v>
      </c>
      <c r="D69" s="1242">
        <v>700000</v>
      </c>
      <c r="E69" s="1242">
        <v>4300000</v>
      </c>
      <c r="F69" s="1243">
        <v>2000000</v>
      </c>
    </row>
    <row r="70" spans="1:6" s="878" customFormat="1" ht="51" customHeight="1" thickBot="1" thickTop="1">
      <c r="A70" s="964"/>
      <c r="B70" s="965">
        <v>3</v>
      </c>
      <c r="C70" s="1202" t="s">
        <v>739</v>
      </c>
      <c r="D70" s="1242">
        <v>500000</v>
      </c>
      <c r="E70" s="1242">
        <v>2900000</v>
      </c>
      <c r="F70" s="1243">
        <v>2500000</v>
      </c>
    </row>
    <row r="71" spans="1:6" s="878" customFormat="1" ht="31.5" thickBot="1" thickTop="1">
      <c r="A71" s="964"/>
      <c r="B71" s="965">
        <v>4</v>
      </c>
      <c r="C71" s="1202" t="s">
        <v>614</v>
      </c>
      <c r="D71" s="1242">
        <v>1000000</v>
      </c>
      <c r="E71" s="1242">
        <v>2000000</v>
      </c>
      <c r="F71" s="1243">
        <v>1000000</v>
      </c>
    </row>
    <row r="72" spans="1:6" ht="17.25" thickBot="1" thickTop="1">
      <c r="A72" s="964"/>
      <c r="B72" s="965">
        <v>5</v>
      </c>
      <c r="C72" s="1075" t="s">
        <v>738</v>
      </c>
      <c r="D72" s="1242">
        <v>4000000</v>
      </c>
      <c r="E72" s="1242"/>
      <c r="F72" s="1243"/>
    </row>
    <row r="73" spans="1:6" ht="17.25" thickBot="1" thickTop="1">
      <c r="A73" s="964"/>
      <c r="B73" s="965">
        <v>6</v>
      </c>
      <c r="C73" s="1075" t="s">
        <v>615</v>
      </c>
      <c r="D73" s="1242">
        <v>1000000</v>
      </c>
      <c r="E73" s="1242">
        <v>1500000</v>
      </c>
      <c r="F73" s="1243">
        <v>1500000</v>
      </c>
    </row>
    <row r="74" spans="1:6" s="878" customFormat="1" ht="33" thickBot="1" thickTop="1">
      <c r="A74" s="964"/>
      <c r="B74" s="965">
        <v>7</v>
      </c>
      <c r="C74" s="1075" t="s">
        <v>813</v>
      </c>
      <c r="D74" s="1242">
        <v>550000</v>
      </c>
      <c r="E74" s="1242">
        <v>950000</v>
      </c>
      <c r="F74" s="1243">
        <v>500000</v>
      </c>
    </row>
    <row r="75" spans="1:6" ht="17.25" thickBot="1" thickTop="1">
      <c r="A75" s="964"/>
      <c r="B75" s="965">
        <v>8</v>
      </c>
      <c r="C75" s="1075" t="s">
        <v>265</v>
      </c>
      <c r="D75" s="1242">
        <v>2630000</v>
      </c>
      <c r="E75" s="1242">
        <v>2000000</v>
      </c>
      <c r="F75" s="1243">
        <v>1000000</v>
      </c>
    </row>
    <row r="76" spans="1:6" ht="26.25" customHeight="1" thickBot="1" thickTop="1">
      <c r="A76" s="964"/>
      <c r="B76" s="965">
        <v>9</v>
      </c>
      <c r="C76" s="1075" t="s">
        <v>616</v>
      </c>
      <c r="D76" s="1242">
        <v>120000</v>
      </c>
      <c r="E76" s="1242">
        <v>115000</v>
      </c>
      <c r="F76" s="1243">
        <v>135000</v>
      </c>
    </row>
    <row r="77" spans="1:6" ht="17.25" thickBot="1" thickTop="1">
      <c r="A77" s="1069"/>
      <c r="B77" s="1070"/>
      <c r="C77" s="1071"/>
      <c r="D77" s="1228"/>
      <c r="E77" s="1228"/>
      <c r="F77" s="1234"/>
    </row>
    <row r="78" spans="1:6" ht="48.75" thickBot="1" thickTop="1">
      <c r="A78" s="964">
        <v>4642</v>
      </c>
      <c r="B78" s="965"/>
      <c r="C78" s="1076" t="s">
        <v>670</v>
      </c>
      <c r="D78" s="1247">
        <v>1500000</v>
      </c>
      <c r="E78" s="1248">
        <v>2000000</v>
      </c>
      <c r="F78" s="1249">
        <v>2000000</v>
      </c>
    </row>
    <row r="79" ht="16.5" thickTop="1"/>
  </sheetData>
  <mergeCells count="7">
    <mergeCell ref="A2:F2"/>
    <mergeCell ref="A3:F3"/>
    <mergeCell ref="A1:F1"/>
    <mergeCell ref="A6:A7"/>
    <mergeCell ref="B6:B7"/>
    <mergeCell ref="C6:C7"/>
    <mergeCell ref="D6:F6"/>
  </mergeCells>
  <printOptions/>
  <pageMargins left="0.75" right="0.75" top="1" bottom="1" header="0.5" footer="0.5"/>
  <pageSetup firstPageNumber="11" useFirstPageNumber="1" horizontalDpi="600" verticalDpi="600" orientation="portrait" paperSize="9" scale="84" r:id="rId1"/>
  <headerFooter alignWithMargins="0">
    <oddHeader>&amp;C&amp;P</oddHead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N1243"/>
  <sheetViews>
    <sheetView showGridLines="0" tabSelected="1" view="pageBreakPreview" zoomScaleSheetLayoutView="100" workbookViewId="0" topLeftCell="A878">
      <selection activeCell="N849" sqref="N849"/>
    </sheetView>
  </sheetViews>
  <sheetFormatPr defaultColWidth="9.140625" defaultRowHeight="12.75"/>
  <cols>
    <col min="1" max="1" width="3.28125" style="2" bestFit="1" customWidth="1"/>
    <col min="2" max="2" width="5.57421875" style="2" customWidth="1"/>
    <col min="3" max="3" width="5.421875" style="2" customWidth="1"/>
    <col min="4" max="4" width="6.140625" style="2" customWidth="1"/>
    <col min="5" max="5" width="6.421875" style="2" customWidth="1"/>
    <col min="6" max="6" width="8.421875" style="2" customWidth="1"/>
    <col min="7" max="7" width="39.7109375" style="2" customWidth="1"/>
    <col min="8" max="8" width="20.421875" style="632" customWidth="1"/>
    <col min="9" max="9" width="14.28125" style="2" customWidth="1"/>
    <col min="10" max="10" width="15.28125" style="1049" customWidth="1"/>
    <col min="11" max="16384" width="9.140625" style="2" customWidth="1"/>
  </cols>
  <sheetData>
    <row r="1" spans="3:10" s="15" customFormat="1" ht="18.75">
      <c r="C1" s="313" t="s">
        <v>570</v>
      </c>
      <c r="D1" s="313"/>
      <c r="E1" s="313"/>
      <c r="F1" s="242"/>
      <c r="H1" s="561"/>
      <c r="J1" s="978"/>
    </row>
    <row r="2" spans="3:10" s="15" customFormat="1" ht="18.75">
      <c r="C2" s="313"/>
      <c r="D2" s="313"/>
      <c r="E2" s="313"/>
      <c r="F2" s="242"/>
      <c r="G2" s="1253" t="s">
        <v>835</v>
      </c>
      <c r="H2" s="561"/>
      <c r="J2" s="978"/>
    </row>
    <row r="3" spans="1:10" s="15" customFormat="1" ht="21" customHeight="1">
      <c r="A3" s="15" t="s">
        <v>836</v>
      </c>
      <c r="C3" s="439"/>
      <c r="D3" s="439"/>
      <c r="E3" s="439"/>
      <c r="F3" s="441"/>
      <c r="G3" s="562"/>
      <c r="H3" s="439"/>
      <c r="I3" s="439"/>
      <c r="J3" s="979"/>
    </row>
    <row r="4" spans="3:10" s="15" customFormat="1" ht="14.25" customHeight="1">
      <c r="C4" s="439"/>
      <c r="D4" s="439"/>
      <c r="E4" s="439"/>
      <c r="F4" s="441"/>
      <c r="G4" s="562"/>
      <c r="H4" s="439"/>
      <c r="I4" s="439"/>
      <c r="J4" s="979"/>
    </row>
    <row r="5" spans="3:10" s="15" customFormat="1" ht="14.25" customHeight="1">
      <c r="C5" s="439"/>
      <c r="D5" s="439" t="s">
        <v>837</v>
      </c>
      <c r="E5" s="439"/>
      <c r="F5" s="439"/>
      <c r="G5" s="563"/>
      <c r="H5" s="439"/>
      <c r="I5" s="439"/>
      <c r="J5" s="979"/>
    </row>
    <row r="6" spans="7:10" s="15" customFormat="1" ht="9.75" customHeight="1" hidden="1">
      <c r="G6" s="561"/>
      <c r="J6" s="978"/>
    </row>
    <row r="7" spans="3:10" s="15" customFormat="1" ht="18.75" customHeight="1">
      <c r="C7" s="121"/>
      <c r="D7" s="440" t="s">
        <v>643</v>
      </c>
      <c r="E7" s="121"/>
      <c r="F7" s="121"/>
      <c r="G7" s="561"/>
      <c r="J7" s="978"/>
    </row>
    <row r="8" spans="3:10" s="15" customFormat="1" ht="18.75" customHeight="1">
      <c r="C8" s="121"/>
      <c r="D8" s="440" t="s">
        <v>838</v>
      </c>
      <c r="E8" s="121"/>
      <c r="F8" s="121"/>
      <c r="G8" s="561"/>
      <c r="J8" s="978"/>
    </row>
    <row r="9" spans="3:10" s="15" customFormat="1" ht="18.75" customHeight="1">
      <c r="C9" s="121"/>
      <c r="D9" s="440" t="s">
        <v>644</v>
      </c>
      <c r="E9" s="121"/>
      <c r="F9" s="121"/>
      <c r="G9" s="561"/>
      <c r="J9" s="978"/>
    </row>
    <row r="10" spans="7:8" ht="12.75">
      <c r="G10" s="632"/>
      <c r="H10" s="2"/>
    </row>
    <row r="11" spans="1:248" s="1" customFormat="1" ht="82.5" customHeight="1">
      <c r="A11" s="551" t="s">
        <v>95</v>
      </c>
      <c r="B11" s="551" t="s">
        <v>96</v>
      </c>
      <c r="C11" s="551" t="s">
        <v>320</v>
      </c>
      <c r="D11" s="552" t="s">
        <v>145</v>
      </c>
      <c r="E11" s="552" t="s">
        <v>321</v>
      </c>
      <c r="F11" s="3" t="s">
        <v>228</v>
      </c>
      <c r="G11" s="3" t="s">
        <v>229</v>
      </c>
      <c r="H11" s="564" t="s">
        <v>116</v>
      </c>
      <c r="I11" s="143" t="s">
        <v>117</v>
      </c>
      <c r="J11" s="980" t="s">
        <v>118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GH11" s="2"/>
      <c r="GI11" s="2"/>
      <c r="GJ11" s="2"/>
      <c r="GK11" s="2"/>
      <c r="GL11" s="2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</row>
    <row r="12" spans="1:248" ht="15.75">
      <c r="A12" s="4">
        <v>1</v>
      </c>
      <c r="B12" s="4">
        <v>2</v>
      </c>
      <c r="C12" s="4">
        <v>3</v>
      </c>
      <c r="D12" s="314"/>
      <c r="E12" s="314">
        <v>4</v>
      </c>
      <c r="F12" s="4">
        <v>5</v>
      </c>
      <c r="G12" s="4">
        <v>6</v>
      </c>
      <c r="H12" s="565">
        <v>7</v>
      </c>
      <c r="I12" s="120">
        <v>8</v>
      </c>
      <c r="J12" s="981">
        <v>9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</row>
    <row r="13" spans="1:248" ht="15.75">
      <c r="A13" s="4"/>
      <c r="B13" s="4"/>
      <c r="C13" s="4"/>
      <c r="D13" s="314"/>
      <c r="E13" s="314"/>
      <c r="F13" s="4"/>
      <c r="G13" s="4" t="s">
        <v>27</v>
      </c>
      <c r="H13" s="565"/>
      <c r="I13" s="120"/>
      <c r="J13" s="98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</row>
    <row r="14" spans="1:194" s="16" customFormat="1" ht="15.75">
      <c r="A14" s="45">
        <v>1</v>
      </c>
      <c r="B14" s="45"/>
      <c r="C14" s="45"/>
      <c r="D14" s="708"/>
      <c r="E14" s="315"/>
      <c r="F14" s="46"/>
      <c r="G14" s="222" t="s">
        <v>1</v>
      </c>
      <c r="H14" s="566"/>
      <c r="I14" s="5"/>
      <c r="J14" s="982"/>
      <c r="GH14" s="2"/>
      <c r="GI14" s="2"/>
      <c r="GJ14" s="2"/>
      <c r="GK14" s="2"/>
      <c r="GL14" s="2"/>
    </row>
    <row r="15" spans="1:194" s="16" customFormat="1" ht="32.25" thickBot="1">
      <c r="A15" s="47"/>
      <c r="B15" s="47"/>
      <c r="C15" s="47">
        <v>110</v>
      </c>
      <c r="D15" s="370"/>
      <c r="E15" s="316"/>
      <c r="F15" s="48"/>
      <c r="G15" s="49" t="s">
        <v>230</v>
      </c>
      <c r="H15" s="567"/>
      <c r="I15" s="27"/>
      <c r="J15" s="983"/>
      <c r="GH15" s="2"/>
      <c r="GI15" s="2"/>
      <c r="GJ15" s="2"/>
      <c r="GK15" s="2"/>
      <c r="GL15" s="2"/>
    </row>
    <row r="16" spans="1:194" s="16" customFormat="1" ht="16.5" thickTop="1">
      <c r="A16" s="76"/>
      <c r="B16" s="76"/>
      <c r="C16" s="76"/>
      <c r="D16" s="709"/>
      <c r="E16" s="119">
        <v>1</v>
      </c>
      <c r="F16" s="37">
        <v>411</v>
      </c>
      <c r="G16" s="38" t="s">
        <v>231</v>
      </c>
      <c r="H16" s="568">
        <f>H17</f>
        <v>1300000</v>
      </c>
      <c r="I16" s="1113"/>
      <c r="J16" s="984">
        <f aca="true" t="shared" si="0" ref="J16:J28">H16+I16</f>
        <v>1300000</v>
      </c>
      <c r="GH16" s="2"/>
      <c r="GI16" s="2"/>
      <c r="GJ16" s="2"/>
      <c r="GK16" s="2"/>
      <c r="GL16" s="2"/>
    </row>
    <row r="17" spans="1:194" s="16" customFormat="1" ht="32.25" thickBot="1">
      <c r="A17" s="73"/>
      <c r="B17" s="73"/>
      <c r="C17" s="73"/>
      <c r="D17" s="41"/>
      <c r="E17" s="317"/>
      <c r="F17" s="34">
        <v>411110</v>
      </c>
      <c r="G17" s="35" t="s">
        <v>232</v>
      </c>
      <c r="H17" s="569">
        <v>1300000</v>
      </c>
      <c r="I17" s="1114"/>
      <c r="J17" s="985">
        <f t="shared" si="0"/>
        <v>1300000</v>
      </c>
      <c r="GH17" s="2"/>
      <c r="GI17" s="2"/>
      <c r="GJ17" s="2"/>
      <c r="GK17" s="2"/>
      <c r="GL17" s="2"/>
    </row>
    <row r="18" spans="1:194" s="16" customFormat="1" ht="32.25" thickTop="1">
      <c r="A18" s="75"/>
      <c r="B18" s="75"/>
      <c r="C18" s="75"/>
      <c r="D18" s="44"/>
      <c r="E18" s="119">
        <v>2</v>
      </c>
      <c r="F18" s="37">
        <v>412</v>
      </c>
      <c r="G18" s="36" t="s">
        <v>233</v>
      </c>
      <c r="H18" s="568">
        <f>H19</f>
        <v>235000</v>
      </c>
      <c r="I18" s="1113"/>
      <c r="J18" s="984">
        <f t="shared" si="0"/>
        <v>235000</v>
      </c>
      <c r="GH18" s="2"/>
      <c r="GI18" s="2"/>
      <c r="GJ18" s="2"/>
      <c r="GK18" s="2"/>
      <c r="GL18" s="2"/>
    </row>
    <row r="19" spans="1:194" s="16" customFormat="1" ht="32.25" thickBot="1">
      <c r="A19" s="346"/>
      <c r="B19" s="346"/>
      <c r="C19" s="346"/>
      <c r="D19" s="710"/>
      <c r="E19" s="318"/>
      <c r="F19" s="20">
        <v>412000</v>
      </c>
      <c r="G19" s="19" t="s">
        <v>233</v>
      </c>
      <c r="H19" s="567">
        <v>235000</v>
      </c>
      <c r="I19" s="1115"/>
      <c r="J19" s="985">
        <f t="shared" si="0"/>
        <v>235000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GH19" s="2"/>
      <c r="GI19" s="2"/>
      <c r="GJ19" s="2"/>
      <c r="GK19" s="2"/>
      <c r="GL19" s="2"/>
    </row>
    <row r="20" spans="1:194" s="16" customFormat="1" ht="33" thickBot="1" thickTop="1">
      <c r="A20" s="347"/>
      <c r="B20" s="347"/>
      <c r="C20" s="347"/>
      <c r="D20" s="711"/>
      <c r="E20" s="464">
        <v>3</v>
      </c>
      <c r="F20" s="136">
        <v>414</v>
      </c>
      <c r="G20" s="213" t="s">
        <v>522</v>
      </c>
      <c r="H20" s="617">
        <v>60000</v>
      </c>
      <c r="I20" s="1116"/>
      <c r="J20" s="986">
        <f t="shared" si="0"/>
        <v>60000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GH20" s="2"/>
      <c r="GI20" s="2"/>
      <c r="GJ20" s="2"/>
      <c r="GK20" s="2"/>
      <c r="GL20" s="2"/>
    </row>
    <row r="21" spans="1:194" s="16" customFormat="1" ht="32.25" thickTop="1">
      <c r="A21" s="346"/>
      <c r="B21" s="346"/>
      <c r="C21" s="346"/>
      <c r="D21" s="710"/>
      <c r="E21" s="319">
        <v>4</v>
      </c>
      <c r="F21" s="135">
        <v>415</v>
      </c>
      <c r="G21" s="175" t="s">
        <v>376</v>
      </c>
      <c r="H21" s="642">
        <f>H22</f>
        <v>60000</v>
      </c>
      <c r="I21" s="1117"/>
      <c r="J21" s="987">
        <f t="shared" si="0"/>
        <v>60000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GH21" s="2"/>
      <c r="GI21" s="2"/>
      <c r="GJ21" s="2"/>
      <c r="GK21" s="2"/>
      <c r="GL21" s="2"/>
    </row>
    <row r="22" spans="1:194" s="16" customFormat="1" ht="32.25" thickBot="1">
      <c r="A22" s="353"/>
      <c r="B22" s="353"/>
      <c r="C22" s="353"/>
      <c r="D22" s="712"/>
      <c r="E22" s="320"/>
      <c r="F22" s="34">
        <v>415110</v>
      </c>
      <c r="G22" s="35" t="s">
        <v>376</v>
      </c>
      <c r="H22" s="574">
        <v>60000</v>
      </c>
      <c r="I22" s="1114"/>
      <c r="J22" s="988">
        <f t="shared" si="0"/>
        <v>60000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GH22" s="2"/>
      <c r="GI22" s="2"/>
      <c r="GJ22" s="2"/>
      <c r="GK22" s="2"/>
      <c r="GL22" s="2"/>
    </row>
    <row r="23" spans="1:194" s="16" customFormat="1" ht="32.25" thickTop="1">
      <c r="A23" s="349"/>
      <c r="B23" s="349"/>
      <c r="C23" s="349"/>
      <c r="D23" s="713"/>
      <c r="E23" s="321">
        <v>5</v>
      </c>
      <c r="F23" s="37">
        <v>416</v>
      </c>
      <c r="G23" s="100" t="s">
        <v>2</v>
      </c>
      <c r="H23" s="641"/>
      <c r="I23" s="1113">
        <f>I24</f>
        <v>0</v>
      </c>
      <c r="J23" s="984">
        <f t="shared" si="0"/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GH23" s="2"/>
      <c r="GI23" s="2"/>
      <c r="GJ23" s="2"/>
      <c r="GK23" s="2"/>
      <c r="GL23" s="2"/>
    </row>
    <row r="24" spans="1:194" s="16" customFormat="1" ht="32.25" thickBot="1">
      <c r="A24" s="346"/>
      <c r="B24" s="346"/>
      <c r="C24" s="346"/>
      <c r="D24" s="710"/>
      <c r="E24" s="319"/>
      <c r="F24" s="22">
        <v>416100</v>
      </c>
      <c r="G24" s="225" t="s">
        <v>2</v>
      </c>
      <c r="H24" s="588"/>
      <c r="I24" s="1117"/>
      <c r="J24" s="989">
        <f t="shared" si="0"/>
        <v>0</v>
      </c>
      <c r="GH24" s="2"/>
      <c r="GI24" s="2"/>
      <c r="GJ24" s="2"/>
      <c r="GK24" s="2"/>
      <c r="GL24" s="2"/>
    </row>
    <row r="25" spans="1:194" s="16" customFormat="1" ht="16.5" thickTop="1">
      <c r="A25" s="349"/>
      <c r="B25" s="349"/>
      <c r="C25" s="349"/>
      <c r="D25" s="713"/>
      <c r="E25" s="321">
        <v>6</v>
      </c>
      <c r="F25" s="37">
        <v>417</v>
      </c>
      <c r="G25" s="36" t="s">
        <v>236</v>
      </c>
      <c r="H25" s="641">
        <f>H26</f>
        <v>1500000</v>
      </c>
      <c r="I25" s="1113"/>
      <c r="J25" s="984">
        <f t="shared" si="0"/>
        <v>1500000</v>
      </c>
      <c r="GH25" s="2"/>
      <c r="GI25" s="2"/>
      <c r="GJ25" s="2"/>
      <c r="GK25" s="2"/>
      <c r="GL25" s="2"/>
    </row>
    <row r="26" spans="1:194" s="16" customFormat="1" ht="16.5" thickBot="1">
      <c r="A26" s="346"/>
      <c r="B26" s="346"/>
      <c r="C26" s="346"/>
      <c r="D26" s="710"/>
      <c r="E26" s="319"/>
      <c r="F26" s="22">
        <v>417110</v>
      </c>
      <c r="G26" s="21" t="s">
        <v>512</v>
      </c>
      <c r="H26" s="588">
        <v>1500000</v>
      </c>
      <c r="I26" s="1117"/>
      <c r="J26" s="988">
        <f t="shared" si="0"/>
        <v>1500000</v>
      </c>
      <c r="GH26" s="2"/>
      <c r="GI26" s="2"/>
      <c r="GJ26" s="2"/>
      <c r="GK26" s="2"/>
      <c r="GL26" s="2"/>
    </row>
    <row r="27" spans="1:194" s="16" customFormat="1" ht="16.5" thickTop="1">
      <c r="A27" s="350"/>
      <c r="B27" s="350"/>
      <c r="C27" s="350"/>
      <c r="D27" s="714"/>
      <c r="E27" s="119">
        <v>7</v>
      </c>
      <c r="F27" s="37">
        <v>421</v>
      </c>
      <c r="G27" s="36" t="s">
        <v>234</v>
      </c>
      <c r="H27" s="641">
        <f>H28+H29</f>
        <v>150000</v>
      </c>
      <c r="I27" s="1113"/>
      <c r="J27" s="984">
        <f t="shared" si="0"/>
        <v>150000</v>
      </c>
      <c r="GH27" s="2"/>
      <c r="GI27" s="2"/>
      <c r="GJ27" s="2"/>
      <c r="GK27" s="2"/>
      <c r="GL27" s="2"/>
    </row>
    <row r="28" spans="1:194" s="16" customFormat="1" ht="15.75">
      <c r="A28" s="351"/>
      <c r="B28" s="351"/>
      <c r="C28" s="351"/>
      <c r="D28" s="715"/>
      <c r="E28" s="50"/>
      <c r="F28" s="137">
        <v>421400</v>
      </c>
      <c r="G28" s="138" t="s">
        <v>342</v>
      </c>
      <c r="H28" s="643">
        <v>50000</v>
      </c>
      <c r="I28" s="1118"/>
      <c r="J28" s="990">
        <f t="shared" si="0"/>
        <v>50000</v>
      </c>
      <c r="GH28" s="2"/>
      <c r="GI28" s="2"/>
      <c r="GJ28" s="2"/>
      <c r="GK28" s="2"/>
      <c r="GL28" s="2"/>
    </row>
    <row r="29" spans="1:194" s="16" customFormat="1" ht="16.5" thickBot="1">
      <c r="A29" s="352"/>
      <c r="B29" s="352"/>
      <c r="C29" s="352"/>
      <c r="D29" s="716"/>
      <c r="E29" s="320"/>
      <c r="F29" s="34">
        <v>421900</v>
      </c>
      <c r="G29" s="35" t="s">
        <v>264</v>
      </c>
      <c r="H29" s="574">
        <v>100000</v>
      </c>
      <c r="I29" s="1114"/>
      <c r="J29" s="988">
        <f aca="true" t="shared" si="1" ref="J29:J41">H29+I29</f>
        <v>100000</v>
      </c>
      <c r="GH29" s="2"/>
      <c r="GI29" s="2"/>
      <c r="GJ29" s="2"/>
      <c r="GK29" s="2"/>
      <c r="GL29" s="2"/>
    </row>
    <row r="30" spans="1:194" s="16" customFormat="1" ht="32.25" thickTop="1">
      <c r="A30" s="349"/>
      <c r="B30" s="349"/>
      <c r="C30" s="349"/>
      <c r="D30" s="349"/>
      <c r="E30" s="469">
        <v>8</v>
      </c>
      <c r="F30" s="37">
        <v>422</v>
      </c>
      <c r="G30" s="36" t="s">
        <v>235</v>
      </c>
      <c r="H30" s="641">
        <f>H31+H32</f>
        <v>160000</v>
      </c>
      <c r="I30" s="1113"/>
      <c r="J30" s="991">
        <f t="shared" si="1"/>
        <v>160000</v>
      </c>
      <c r="GH30" s="2"/>
      <c r="GI30" s="2"/>
      <c r="GJ30" s="2"/>
      <c r="GK30" s="2"/>
      <c r="GL30" s="2"/>
    </row>
    <row r="31" spans="1:194" s="16" customFormat="1" ht="47.25">
      <c r="A31" s="346"/>
      <c r="B31" s="346"/>
      <c r="C31" s="346"/>
      <c r="D31" s="710"/>
      <c r="E31" s="318"/>
      <c r="F31" s="20">
        <v>422100</v>
      </c>
      <c r="G31" s="19" t="s">
        <v>555</v>
      </c>
      <c r="H31" s="595">
        <v>100000</v>
      </c>
      <c r="I31" s="1115"/>
      <c r="J31" s="985">
        <f t="shared" si="1"/>
        <v>100000</v>
      </c>
      <c r="GH31" s="2"/>
      <c r="GI31" s="2"/>
      <c r="GJ31" s="2"/>
      <c r="GK31" s="2"/>
      <c r="GL31" s="2"/>
    </row>
    <row r="32" spans="1:194" s="16" customFormat="1" ht="48" thickBot="1">
      <c r="A32" s="353"/>
      <c r="B32" s="353"/>
      <c r="C32" s="353"/>
      <c r="D32" s="712"/>
      <c r="E32" s="320"/>
      <c r="F32" s="34">
        <v>422200</v>
      </c>
      <c r="G32" s="35" t="s">
        <v>3</v>
      </c>
      <c r="H32" s="574">
        <v>60000</v>
      </c>
      <c r="I32" s="1119"/>
      <c r="J32" s="988">
        <f t="shared" si="1"/>
        <v>60000</v>
      </c>
      <c r="GH32" s="2"/>
      <c r="GI32" s="2"/>
      <c r="GJ32" s="2"/>
      <c r="GK32" s="2"/>
      <c r="GL32" s="2"/>
    </row>
    <row r="33" spans="1:194" s="16" customFormat="1" ht="16.5" thickTop="1">
      <c r="A33" s="349"/>
      <c r="B33" s="349"/>
      <c r="C33" s="349"/>
      <c r="D33" s="713"/>
      <c r="E33" s="321">
        <v>9</v>
      </c>
      <c r="F33" s="37">
        <v>423</v>
      </c>
      <c r="G33" s="36" t="s">
        <v>237</v>
      </c>
      <c r="H33" s="641">
        <f>H34+H35+H36+H37</f>
        <v>3240000</v>
      </c>
      <c r="I33" s="1113"/>
      <c r="J33" s="984">
        <f t="shared" si="1"/>
        <v>3240000</v>
      </c>
      <c r="GH33" s="2"/>
      <c r="GI33" s="2"/>
      <c r="GJ33" s="2"/>
      <c r="GK33" s="2"/>
      <c r="GL33" s="2"/>
    </row>
    <row r="34" spans="1:248" s="18" customFormat="1" ht="15.75">
      <c r="A34" s="346"/>
      <c r="B34" s="346"/>
      <c r="C34" s="346"/>
      <c r="D34" s="710"/>
      <c r="E34" s="322"/>
      <c r="F34" s="6">
        <v>423190</v>
      </c>
      <c r="G34" s="7" t="s">
        <v>578</v>
      </c>
      <c r="H34" s="586">
        <v>1400000</v>
      </c>
      <c r="I34" s="1120"/>
      <c r="J34" s="990">
        <f t="shared" si="1"/>
        <v>1400000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GG34" s="16"/>
      <c r="GH34" s="2"/>
      <c r="GI34" s="2"/>
      <c r="GJ34" s="2"/>
      <c r="GK34" s="2"/>
      <c r="GL34" s="2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</row>
    <row r="35" spans="1:248" s="18" customFormat="1" ht="31.5">
      <c r="A35" s="346"/>
      <c r="B35" s="346"/>
      <c r="C35" s="346"/>
      <c r="D35" s="710"/>
      <c r="E35" s="322"/>
      <c r="F35" s="6">
        <v>423300</v>
      </c>
      <c r="G35" s="7" t="s">
        <v>344</v>
      </c>
      <c r="H35" s="586">
        <v>40000</v>
      </c>
      <c r="I35" s="1120"/>
      <c r="J35" s="992">
        <f t="shared" si="1"/>
        <v>40000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GG35" s="16"/>
      <c r="GH35" s="2"/>
      <c r="GI35" s="2"/>
      <c r="GJ35" s="2"/>
      <c r="GK35" s="2"/>
      <c r="GL35" s="2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</row>
    <row r="36" spans="1:194" s="16" customFormat="1" ht="15.75">
      <c r="A36" s="346"/>
      <c r="B36" s="346"/>
      <c r="C36" s="346"/>
      <c r="D36" s="710"/>
      <c r="E36" s="322"/>
      <c r="F36" s="6">
        <v>423400</v>
      </c>
      <c r="G36" s="7" t="s">
        <v>587</v>
      </c>
      <c r="H36" s="586">
        <v>1700000</v>
      </c>
      <c r="I36" s="1120"/>
      <c r="J36" s="990">
        <f t="shared" si="1"/>
        <v>1700000</v>
      </c>
      <c r="GH36" s="2"/>
      <c r="GI36" s="2"/>
      <c r="GJ36" s="2"/>
      <c r="GK36" s="2"/>
      <c r="GL36" s="2"/>
    </row>
    <row r="37" spans="1:194" s="16" customFormat="1" ht="16.5" thickBot="1">
      <c r="A37" s="346"/>
      <c r="B37" s="346"/>
      <c r="C37" s="346"/>
      <c r="D37" s="710"/>
      <c r="E37" s="323"/>
      <c r="F37" s="6">
        <v>423700</v>
      </c>
      <c r="G37" s="7" t="s">
        <v>586</v>
      </c>
      <c r="H37" s="586">
        <v>100000</v>
      </c>
      <c r="I37" s="1120"/>
      <c r="J37" s="990">
        <f t="shared" si="1"/>
        <v>100000</v>
      </c>
      <c r="GH37" s="2"/>
      <c r="GI37" s="2"/>
      <c r="GJ37" s="2"/>
      <c r="GK37" s="2"/>
      <c r="GL37" s="2"/>
    </row>
    <row r="38" spans="1:194" s="16" customFormat="1" ht="16.5" thickTop="1">
      <c r="A38" s="349"/>
      <c r="B38" s="349"/>
      <c r="C38" s="349"/>
      <c r="D38" s="713"/>
      <c r="E38" s="119">
        <v>10</v>
      </c>
      <c r="F38" s="37">
        <v>426</v>
      </c>
      <c r="G38" s="36" t="s">
        <v>238</v>
      </c>
      <c r="H38" s="641">
        <f>H39+H40+H41</f>
        <v>300000</v>
      </c>
      <c r="I38" s="1113"/>
      <c r="J38" s="984">
        <f t="shared" si="1"/>
        <v>300000</v>
      </c>
      <c r="GH38" s="2"/>
      <c r="GI38" s="2"/>
      <c r="GJ38" s="2"/>
      <c r="GK38" s="2"/>
      <c r="GL38" s="2"/>
    </row>
    <row r="39" spans="1:194" s="16" customFormat="1" ht="15.75">
      <c r="A39" s="346"/>
      <c r="B39" s="346"/>
      <c r="C39" s="346"/>
      <c r="D39" s="710"/>
      <c r="E39" s="324"/>
      <c r="F39" s="6">
        <v>426100</v>
      </c>
      <c r="G39" s="7" t="s">
        <v>238</v>
      </c>
      <c r="H39" s="586">
        <v>100000</v>
      </c>
      <c r="I39" s="1120"/>
      <c r="J39" s="990">
        <f t="shared" si="1"/>
        <v>100000</v>
      </c>
      <c r="GH39" s="2"/>
      <c r="GI39" s="2"/>
      <c r="GJ39" s="2"/>
      <c r="GK39" s="2"/>
      <c r="GL39" s="2"/>
    </row>
    <row r="40" spans="1:194" s="16" customFormat="1" ht="15.75">
      <c r="A40" s="346"/>
      <c r="B40" s="346"/>
      <c r="C40" s="346"/>
      <c r="D40" s="710"/>
      <c r="E40" s="322"/>
      <c r="F40" s="6">
        <v>426400</v>
      </c>
      <c r="G40" s="7" t="s">
        <v>574</v>
      </c>
      <c r="H40" s="586">
        <v>100000</v>
      </c>
      <c r="I40" s="1120"/>
      <c r="J40" s="990">
        <f t="shared" si="1"/>
        <v>100000</v>
      </c>
      <c r="GH40" s="2"/>
      <c r="GI40" s="2"/>
      <c r="GJ40" s="2"/>
      <c r="GK40" s="2"/>
      <c r="GL40" s="2"/>
    </row>
    <row r="41" spans="1:194" s="16" customFormat="1" ht="32.25" thickBot="1">
      <c r="A41" s="353"/>
      <c r="B41" s="353"/>
      <c r="C41" s="353"/>
      <c r="D41" s="712"/>
      <c r="E41" s="320"/>
      <c r="F41" s="34">
        <v>426800</v>
      </c>
      <c r="G41" s="35" t="s">
        <v>575</v>
      </c>
      <c r="H41" s="574">
        <v>100000</v>
      </c>
      <c r="I41" s="1114"/>
      <c r="J41" s="992">
        <f t="shared" si="1"/>
        <v>100000</v>
      </c>
      <c r="GH41" s="2"/>
      <c r="GI41" s="2"/>
      <c r="GJ41" s="2"/>
      <c r="GK41" s="2"/>
      <c r="GL41" s="2"/>
    </row>
    <row r="42" spans="1:194" s="16" customFormat="1" ht="32.25" thickTop="1">
      <c r="A42" s="346"/>
      <c r="B42" s="346"/>
      <c r="C42" s="346"/>
      <c r="D42" s="717"/>
      <c r="E42" s="325"/>
      <c r="F42" s="44"/>
      <c r="G42" s="224" t="s">
        <v>4</v>
      </c>
      <c r="H42" s="644"/>
      <c r="I42" s="1121"/>
      <c r="J42" s="993"/>
      <c r="GH42" s="2"/>
      <c r="GI42" s="2"/>
      <c r="GJ42" s="2"/>
      <c r="GK42" s="2"/>
      <c r="GL42" s="2"/>
    </row>
    <row r="43" spans="1:194" s="16" customFormat="1" ht="15.75">
      <c r="A43" s="346"/>
      <c r="B43" s="346"/>
      <c r="C43" s="346"/>
      <c r="D43" s="717"/>
      <c r="E43" s="326"/>
      <c r="F43" s="50"/>
      <c r="G43" s="7" t="s">
        <v>63</v>
      </c>
      <c r="H43" s="586">
        <f>H16+H18+H20+H21+H23+H25+H27+H30+H33+H38</f>
        <v>7005000</v>
      </c>
      <c r="I43" s="1120"/>
      <c r="J43" s="990">
        <f>H43+I43</f>
        <v>7005000</v>
      </c>
      <c r="GH43" s="2"/>
      <c r="GI43" s="2"/>
      <c r="GJ43" s="2"/>
      <c r="GK43" s="2"/>
      <c r="GL43" s="2"/>
    </row>
    <row r="44" spans="1:194" s="16" customFormat="1" ht="15.75">
      <c r="A44" s="346"/>
      <c r="B44" s="346"/>
      <c r="C44" s="346"/>
      <c r="D44" s="717"/>
      <c r="E44" s="326"/>
      <c r="F44" s="50"/>
      <c r="G44" s="60" t="s">
        <v>247</v>
      </c>
      <c r="H44" s="645">
        <f>H43</f>
        <v>7005000</v>
      </c>
      <c r="I44" s="1115"/>
      <c r="J44" s="994">
        <f>H44+I44</f>
        <v>7005000</v>
      </c>
      <c r="GH44" s="2"/>
      <c r="GI44" s="2"/>
      <c r="GJ44" s="2"/>
      <c r="GK44" s="2"/>
      <c r="GL44" s="2"/>
    </row>
    <row r="45" spans="1:194" s="16" customFormat="1" ht="31.5">
      <c r="A45" s="354"/>
      <c r="B45" s="354"/>
      <c r="C45" s="354"/>
      <c r="D45" s="718"/>
      <c r="E45" s="1351"/>
      <c r="F45" s="1352"/>
      <c r="G45" s="17" t="s">
        <v>248</v>
      </c>
      <c r="H45" s="647"/>
      <c r="I45" s="1122"/>
      <c r="J45" s="995">
        <f>H45+I45</f>
        <v>0</v>
      </c>
      <c r="GH45" s="2"/>
      <c r="GI45" s="2"/>
      <c r="GJ45" s="2"/>
      <c r="GK45" s="2"/>
      <c r="GL45" s="2"/>
    </row>
    <row r="46" spans="1:194" s="16" customFormat="1" ht="15.75">
      <c r="A46" s="23"/>
      <c r="B46" s="23"/>
      <c r="C46" s="23"/>
      <c r="D46" s="51"/>
      <c r="E46" s="1351"/>
      <c r="F46" s="1352"/>
      <c r="G46" s="7" t="s">
        <v>63</v>
      </c>
      <c r="H46" s="609">
        <f>H44</f>
        <v>7005000</v>
      </c>
      <c r="I46" s="1122"/>
      <c r="J46" s="995">
        <f>H46+I46</f>
        <v>7005000</v>
      </c>
      <c r="GH46" s="2"/>
      <c r="GI46" s="2"/>
      <c r="GJ46" s="2"/>
      <c r="GK46" s="2"/>
      <c r="GL46" s="2"/>
    </row>
    <row r="47" spans="1:194" s="16" customFormat="1" ht="16.5" thickBot="1">
      <c r="A47" s="356"/>
      <c r="B47" s="356"/>
      <c r="C47" s="356"/>
      <c r="D47" s="719"/>
      <c r="E47" s="40"/>
      <c r="F47" s="41"/>
      <c r="G47" s="74" t="s">
        <v>249</v>
      </c>
      <c r="H47" s="646">
        <f>H46</f>
        <v>7005000</v>
      </c>
      <c r="I47" s="1134"/>
      <c r="J47" s="1207">
        <f>H47+I47</f>
        <v>7005000</v>
      </c>
      <c r="GH47" s="2"/>
      <c r="GI47" s="2"/>
      <c r="GJ47" s="2"/>
      <c r="GK47" s="2"/>
      <c r="GL47" s="2"/>
    </row>
    <row r="48" spans="1:194" s="16" customFormat="1" ht="32.25" thickTop="1">
      <c r="A48" s="181">
        <v>2</v>
      </c>
      <c r="B48" s="181"/>
      <c r="C48" s="181"/>
      <c r="D48" s="720"/>
      <c r="E48" s="329"/>
      <c r="F48" s="127"/>
      <c r="G48" s="126" t="s">
        <v>557</v>
      </c>
      <c r="H48" s="644"/>
      <c r="I48" s="1124"/>
      <c r="J48" s="997"/>
      <c r="GH48" s="2"/>
      <c r="GI48" s="2"/>
      <c r="GJ48" s="2"/>
      <c r="GK48" s="2"/>
      <c r="GL48" s="2"/>
    </row>
    <row r="49" spans="1:194" s="16" customFormat="1" ht="32.25" thickBot="1">
      <c r="A49" s="239"/>
      <c r="B49" s="239"/>
      <c r="C49" s="239">
        <v>110</v>
      </c>
      <c r="D49" s="721"/>
      <c r="E49" s="330"/>
      <c r="F49" s="106"/>
      <c r="G49" s="226" t="s">
        <v>230</v>
      </c>
      <c r="H49" s="574"/>
      <c r="I49" s="1125"/>
      <c r="J49" s="998"/>
      <c r="GH49" s="2"/>
      <c r="GI49" s="2"/>
      <c r="GJ49" s="2"/>
      <c r="GK49" s="2"/>
      <c r="GL49" s="2"/>
    </row>
    <row r="50" spans="1:194" s="16" customFormat="1" ht="16.5" thickTop="1">
      <c r="A50" s="349"/>
      <c r="B50" s="349"/>
      <c r="C50" s="349"/>
      <c r="D50" s="713"/>
      <c r="E50" s="44">
        <v>11</v>
      </c>
      <c r="F50" s="76">
        <v>411</v>
      </c>
      <c r="G50" s="394" t="s">
        <v>231</v>
      </c>
      <c r="H50" s="620">
        <f>H51</f>
        <v>3700000</v>
      </c>
      <c r="I50" s="1126"/>
      <c r="J50" s="999">
        <f aca="true" t="shared" si="2" ref="J50:J57">H50+I50</f>
        <v>3700000</v>
      </c>
      <c r="GH50" s="2"/>
      <c r="GI50" s="2"/>
      <c r="GJ50" s="2"/>
      <c r="GK50" s="2"/>
      <c r="GL50" s="2"/>
    </row>
    <row r="51" spans="1:194" s="16" customFormat="1" ht="31.5">
      <c r="A51" s="346"/>
      <c r="B51" s="346"/>
      <c r="C51" s="346"/>
      <c r="D51" s="710"/>
      <c r="E51" s="323"/>
      <c r="F51" s="6">
        <v>411110</v>
      </c>
      <c r="G51" s="7" t="s">
        <v>232</v>
      </c>
      <c r="H51" s="566">
        <v>3700000</v>
      </c>
      <c r="I51" s="1120"/>
      <c r="J51" s="990">
        <f t="shared" si="2"/>
        <v>3700000</v>
      </c>
      <c r="GH51" s="2"/>
      <c r="GI51" s="2"/>
      <c r="GJ51" s="2"/>
      <c r="GK51" s="2"/>
      <c r="GL51" s="2"/>
    </row>
    <row r="52" spans="1:194" s="16" customFormat="1" ht="31.5">
      <c r="A52" s="346"/>
      <c r="B52" s="346"/>
      <c r="C52" s="346"/>
      <c r="D52" s="710"/>
      <c r="E52" s="465" t="s">
        <v>753</v>
      </c>
      <c r="F52" s="26">
        <v>412</v>
      </c>
      <c r="G52" s="33" t="s">
        <v>233</v>
      </c>
      <c r="H52" s="584">
        <f>H53</f>
        <v>660000</v>
      </c>
      <c r="I52" s="1127"/>
      <c r="J52" s="1000">
        <f t="shared" si="2"/>
        <v>660000</v>
      </c>
      <c r="GH52" s="2"/>
      <c r="GI52" s="2"/>
      <c r="GJ52" s="2"/>
      <c r="GK52" s="2"/>
      <c r="GL52" s="2"/>
    </row>
    <row r="53" spans="1:194" s="16" customFormat="1" ht="32.25" thickBot="1">
      <c r="A53" s="346"/>
      <c r="B53" s="346"/>
      <c r="C53" s="346"/>
      <c r="D53" s="710"/>
      <c r="E53" s="332"/>
      <c r="F53" s="34">
        <v>412000</v>
      </c>
      <c r="G53" s="35" t="s">
        <v>233</v>
      </c>
      <c r="H53" s="569">
        <v>660000</v>
      </c>
      <c r="I53" s="1114"/>
      <c r="J53" s="988">
        <f t="shared" si="2"/>
        <v>660000</v>
      </c>
      <c r="GH53" s="2"/>
      <c r="GI53" s="2"/>
      <c r="GJ53" s="2"/>
      <c r="GK53" s="2"/>
      <c r="GL53" s="2"/>
    </row>
    <row r="54" spans="1:194" s="16" customFormat="1" ht="16.5" thickTop="1">
      <c r="A54" s="346"/>
      <c r="B54" s="346"/>
      <c r="C54" s="346"/>
      <c r="D54" s="710"/>
      <c r="E54" s="336" t="s">
        <v>754</v>
      </c>
      <c r="F54" s="135">
        <v>413</v>
      </c>
      <c r="G54" s="175" t="s">
        <v>411</v>
      </c>
      <c r="H54" s="642">
        <f>H55</f>
        <v>0</v>
      </c>
      <c r="I54" s="1117"/>
      <c r="J54" s="987">
        <f t="shared" si="2"/>
        <v>0</v>
      </c>
      <c r="GH54" s="2"/>
      <c r="GI54" s="2"/>
      <c r="GJ54" s="2"/>
      <c r="GK54" s="2"/>
      <c r="GL54" s="2"/>
    </row>
    <row r="55" spans="1:194" s="16" customFormat="1" ht="16.5" thickBot="1">
      <c r="A55" s="346"/>
      <c r="B55" s="346"/>
      <c r="C55" s="346"/>
      <c r="D55" s="710"/>
      <c r="E55" s="334"/>
      <c r="F55" s="20">
        <v>413100</v>
      </c>
      <c r="G55" s="19" t="s">
        <v>411</v>
      </c>
      <c r="H55" s="595">
        <v>0</v>
      </c>
      <c r="I55" s="1115"/>
      <c r="J55" s="985">
        <f t="shared" si="2"/>
        <v>0</v>
      </c>
      <c r="GH55" s="2"/>
      <c r="GI55" s="2"/>
      <c r="GJ55" s="2"/>
      <c r="GK55" s="2"/>
      <c r="GL55" s="2"/>
    </row>
    <row r="56" spans="1:194" s="16" customFormat="1" ht="33" thickBot="1" thickTop="1">
      <c r="A56" s="346"/>
      <c r="B56" s="346"/>
      <c r="C56" s="346"/>
      <c r="D56" s="710"/>
      <c r="E56" s="335" t="s">
        <v>755</v>
      </c>
      <c r="F56" s="125">
        <v>414</v>
      </c>
      <c r="G56" s="124" t="s">
        <v>522</v>
      </c>
      <c r="H56" s="587">
        <v>60000</v>
      </c>
      <c r="I56" s="1121"/>
      <c r="J56" s="1001">
        <f t="shared" si="2"/>
        <v>60000</v>
      </c>
      <c r="GH56" s="2"/>
      <c r="GI56" s="2"/>
      <c r="GJ56" s="2"/>
      <c r="GK56" s="2"/>
      <c r="GL56" s="2"/>
    </row>
    <row r="57" spans="1:194" s="16" customFormat="1" ht="32.25" thickTop="1">
      <c r="A57" s="346"/>
      <c r="B57" s="346"/>
      <c r="C57" s="346"/>
      <c r="D57" s="710"/>
      <c r="E57" s="335" t="s">
        <v>756</v>
      </c>
      <c r="F57" s="125">
        <v>416</v>
      </c>
      <c r="G57" s="212" t="s">
        <v>5</v>
      </c>
      <c r="H57" s="644">
        <v>0</v>
      </c>
      <c r="I57" s="1121"/>
      <c r="J57" s="993">
        <f t="shared" si="2"/>
        <v>0</v>
      </c>
      <c r="GH57" s="2"/>
      <c r="GI57" s="2"/>
      <c r="GJ57" s="2"/>
      <c r="GK57" s="2"/>
      <c r="GL57" s="2"/>
    </row>
    <row r="58" spans="1:194" s="16" customFormat="1" ht="32.25" thickBot="1">
      <c r="A58" s="346"/>
      <c r="B58" s="346"/>
      <c r="C58" s="346"/>
      <c r="D58" s="710"/>
      <c r="E58" s="332"/>
      <c r="F58" s="34">
        <v>416100</v>
      </c>
      <c r="G58" s="225" t="s">
        <v>2</v>
      </c>
      <c r="H58" s="574"/>
      <c r="I58" s="1114"/>
      <c r="J58" s="988"/>
      <c r="GH58" s="2"/>
      <c r="GI58" s="2"/>
      <c r="GJ58" s="2"/>
      <c r="GK58" s="2"/>
      <c r="GL58" s="2"/>
    </row>
    <row r="59" spans="1:194" s="16" customFormat="1" ht="16.5" thickTop="1">
      <c r="A59" s="346"/>
      <c r="B59" s="346"/>
      <c r="C59" s="346"/>
      <c r="D59" s="710"/>
      <c r="E59" s="335" t="s">
        <v>669</v>
      </c>
      <c r="F59" s="37">
        <v>417</v>
      </c>
      <c r="G59" s="36" t="s">
        <v>556</v>
      </c>
      <c r="H59" s="641">
        <f>H60</f>
        <v>1000000</v>
      </c>
      <c r="I59" s="1113"/>
      <c r="J59" s="984">
        <f>H59+I59</f>
        <v>1000000</v>
      </c>
      <c r="GH59" s="2"/>
      <c r="GI59" s="2"/>
      <c r="GJ59" s="2"/>
      <c r="GK59" s="2"/>
      <c r="GL59" s="2"/>
    </row>
    <row r="60" spans="1:194" s="16" customFormat="1" ht="16.5" thickBot="1">
      <c r="A60" s="346"/>
      <c r="B60" s="346"/>
      <c r="C60" s="346"/>
      <c r="D60" s="710"/>
      <c r="E60" s="333"/>
      <c r="F60" s="22">
        <v>417110</v>
      </c>
      <c r="G60" s="21" t="s">
        <v>556</v>
      </c>
      <c r="H60" s="588">
        <v>1000000</v>
      </c>
      <c r="I60" s="1117"/>
      <c r="J60" s="988">
        <v>250000</v>
      </c>
      <c r="GH60" s="2"/>
      <c r="GI60" s="2"/>
      <c r="GJ60" s="2"/>
      <c r="GK60" s="2"/>
      <c r="GL60" s="2"/>
    </row>
    <row r="61" spans="1:194" s="16" customFormat="1" ht="16.5" thickTop="1">
      <c r="A61" s="346"/>
      <c r="B61" s="346"/>
      <c r="C61" s="346"/>
      <c r="D61" s="710"/>
      <c r="E61" s="335" t="s">
        <v>757</v>
      </c>
      <c r="F61" s="37">
        <v>421</v>
      </c>
      <c r="G61" s="36" t="s">
        <v>234</v>
      </c>
      <c r="H61" s="641">
        <f>H63+H62</f>
        <v>160000</v>
      </c>
      <c r="I61" s="1113"/>
      <c r="J61" s="984">
        <f>H61+I61</f>
        <v>160000</v>
      </c>
      <c r="GH61" s="2"/>
      <c r="GI61" s="2"/>
      <c r="GJ61" s="2"/>
      <c r="GK61" s="2"/>
      <c r="GL61" s="2"/>
    </row>
    <row r="62" spans="1:194" s="16" customFormat="1" ht="15.75">
      <c r="A62" s="346"/>
      <c r="B62" s="346"/>
      <c r="C62" s="346"/>
      <c r="D62" s="710"/>
      <c r="E62" s="336"/>
      <c r="F62" s="137">
        <v>421400</v>
      </c>
      <c r="G62" s="138" t="s">
        <v>342</v>
      </c>
      <c r="H62" s="643">
        <v>120000</v>
      </c>
      <c r="I62" s="1118"/>
      <c r="J62" s="990">
        <f>H62+I62</f>
        <v>120000</v>
      </c>
      <c r="GH62" s="2"/>
      <c r="GI62" s="2"/>
      <c r="GJ62" s="2"/>
      <c r="GK62" s="2"/>
      <c r="GL62" s="2"/>
    </row>
    <row r="63" spans="1:194" s="16" customFormat="1" ht="16.5" thickBot="1">
      <c r="A63" s="346"/>
      <c r="B63" s="346"/>
      <c r="C63" s="346"/>
      <c r="D63" s="710"/>
      <c r="E63" s="332"/>
      <c r="F63" s="34">
        <v>421900</v>
      </c>
      <c r="G63" s="35" t="s">
        <v>264</v>
      </c>
      <c r="H63" s="574">
        <v>40000</v>
      </c>
      <c r="I63" s="1114"/>
      <c r="J63" s="988">
        <f aca="true" t="shared" si="3" ref="J63:J80">H63+I63</f>
        <v>40000</v>
      </c>
      <c r="GH63" s="2"/>
      <c r="GI63" s="2"/>
      <c r="GJ63" s="2"/>
      <c r="GK63" s="2"/>
      <c r="GL63" s="2"/>
    </row>
    <row r="64" spans="1:194" s="16" customFormat="1" ht="32.25" thickTop="1">
      <c r="A64" s="346"/>
      <c r="B64" s="346"/>
      <c r="C64" s="346"/>
      <c r="D64" s="710"/>
      <c r="E64" s="335" t="s">
        <v>758</v>
      </c>
      <c r="F64" s="37">
        <v>422</v>
      </c>
      <c r="G64" s="36" t="s">
        <v>235</v>
      </c>
      <c r="H64" s="641">
        <f>H65+H66</f>
        <v>650000</v>
      </c>
      <c r="I64" s="1113"/>
      <c r="J64" s="984">
        <f t="shared" si="3"/>
        <v>650000</v>
      </c>
      <c r="GH64" s="2"/>
      <c r="GI64" s="2"/>
      <c r="GJ64" s="2"/>
      <c r="GK64" s="2"/>
      <c r="GL64" s="2"/>
    </row>
    <row r="65" spans="1:194" s="16" customFormat="1" ht="31.5">
      <c r="A65" s="346"/>
      <c r="B65" s="346"/>
      <c r="C65" s="346"/>
      <c r="D65" s="710"/>
      <c r="E65" s="337"/>
      <c r="F65" s="6">
        <v>422100</v>
      </c>
      <c r="G65" s="7" t="s">
        <v>6</v>
      </c>
      <c r="H65" s="586">
        <v>400000</v>
      </c>
      <c r="I65" s="1120"/>
      <c r="J65" s="990">
        <f t="shared" si="3"/>
        <v>400000</v>
      </c>
      <c r="GH65" s="2"/>
      <c r="GI65" s="2"/>
      <c r="GJ65" s="2"/>
      <c r="GK65" s="2"/>
      <c r="GL65" s="2"/>
    </row>
    <row r="66" spans="1:194" s="16" customFormat="1" ht="32.25" thickBot="1">
      <c r="A66" s="346"/>
      <c r="B66" s="346"/>
      <c r="C66" s="346"/>
      <c r="D66" s="710"/>
      <c r="E66" s="337"/>
      <c r="F66" s="6">
        <v>422200</v>
      </c>
      <c r="G66" s="7" t="s">
        <v>7</v>
      </c>
      <c r="H66" s="586">
        <v>250000</v>
      </c>
      <c r="I66" s="1128"/>
      <c r="J66" s="1002">
        <f t="shared" si="3"/>
        <v>250000</v>
      </c>
      <c r="GH66" s="2"/>
      <c r="GI66" s="2"/>
      <c r="GJ66" s="2"/>
      <c r="GK66" s="2"/>
      <c r="GL66" s="2"/>
    </row>
    <row r="67" spans="1:194" s="16" customFormat="1" ht="16.5" thickTop="1">
      <c r="A67" s="346"/>
      <c r="B67" s="346"/>
      <c r="C67" s="346"/>
      <c r="D67" s="710"/>
      <c r="E67" s="335" t="s">
        <v>759</v>
      </c>
      <c r="F67" s="37">
        <v>423</v>
      </c>
      <c r="G67" s="36" t="s">
        <v>237</v>
      </c>
      <c r="H67" s="641">
        <f>H68+H69+H70+H71</f>
        <v>1300000</v>
      </c>
      <c r="I67" s="1113"/>
      <c r="J67" s="984">
        <f t="shared" si="3"/>
        <v>1300000</v>
      </c>
      <c r="GH67" s="2"/>
      <c r="GI67" s="2"/>
      <c r="GJ67" s="2"/>
      <c r="GK67" s="2"/>
      <c r="GL67" s="2"/>
    </row>
    <row r="68" spans="1:194" s="16" customFormat="1" ht="15.75">
      <c r="A68" s="346"/>
      <c r="B68" s="346"/>
      <c r="C68" s="346"/>
      <c r="D68" s="710"/>
      <c r="E68" s="337"/>
      <c r="F68" s="6">
        <v>423100</v>
      </c>
      <c r="G68" s="7" t="s">
        <v>578</v>
      </c>
      <c r="H68" s="586">
        <v>300000</v>
      </c>
      <c r="I68" s="1120"/>
      <c r="J68" s="990">
        <f t="shared" si="3"/>
        <v>300000</v>
      </c>
      <c r="GH68" s="2"/>
      <c r="GI68" s="2"/>
      <c r="GJ68" s="2"/>
      <c r="GK68" s="2"/>
      <c r="GL68" s="2"/>
    </row>
    <row r="69" spans="1:194" s="16" customFormat="1" ht="15.75">
      <c r="A69" s="346"/>
      <c r="B69" s="346"/>
      <c r="C69" s="346"/>
      <c r="D69" s="710"/>
      <c r="E69" s="322"/>
      <c r="F69" s="6">
        <v>423400</v>
      </c>
      <c r="G69" s="7" t="s">
        <v>587</v>
      </c>
      <c r="H69" s="586">
        <v>200000</v>
      </c>
      <c r="I69" s="1120"/>
      <c r="J69" s="990">
        <f t="shared" si="3"/>
        <v>200000</v>
      </c>
      <c r="GH69" s="2"/>
      <c r="GI69" s="2"/>
      <c r="GJ69" s="2"/>
      <c r="GK69" s="2"/>
      <c r="GL69" s="2"/>
    </row>
    <row r="70" spans="1:194" s="16" customFormat="1" ht="15.75">
      <c r="A70" s="346"/>
      <c r="B70" s="346"/>
      <c r="C70" s="346"/>
      <c r="D70" s="710"/>
      <c r="E70" s="323"/>
      <c r="F70" s="6">
        <v>423700</v>
      </c>
      <c r="G70" s="7" t="s">
        <v>586</v>
      </c>
      <c r="H70" s="586">
        <v>400000</v>
      </c>
      <c r="I70" s="1120"/>
      <c r="J70" s="990">
        <f t="shared" si="3"/>
        <v>400000</v>
      </c>
      <c r="GH70" s="2"/>
      <c r="GI70" s="2"/>
      <c r="GJ70" s="2"/>
      <c r="GK70" s="2"/>
      <c r="GL70" s="2"/>
    </row>
    <row r="71" spans="1:194" s="16" customFormat="1" ht="32.25" thickBot="1">
      <c r="A71" s="346"/>
      <c r="B71" s="346"/>
      <c r="C71" s="346"/>
      <c r="D71" s="710"/>
      <c r="E71" s="331"/>
      <c r="F71" s="20">
        <v>423900</v>
      </c>
      <c r="G71" s="19" t="s">
        <v>58</v>
      </c>
      <c r="H71" s="595">
        <v>400000</v>
      </c>
      <c r="I71" s="1115"/>
      <c r="J71" s="992">
        <f t="shared" si="3"/>
        <v>400000</v>
      </c>
      <c r="GH71" s="2"/>
      <c r="GI71" s="2"/>
      <c r="GJ71" s="2"/>
      <c r="GK71" s="2"/>
      <c r="GL71" s="2"/>
    </row>
    <row r="72" spans="1:194" s="16" customFormat="1" ht="16.5" thickTop="1">
      <c r="A72" s="346"/>
      <c r="B72" s="346"/>
      <c r="C72" s="346"/>
      <c r="D72" s="710"/>
      <c r="E72" s="321">
        <v>20</v>
      </c>
      <c r="F72" s="125">
        <v>424</v>
      </c>
      <c r="G72" s="147" t="s">
        <v>261</v>
      </c>
      <c r="H72" s="587">
        <f>H73</f>
        <v>100000</v>
      </c>
      <c r="I72" s="1129"/>
      <c r="J72" s="1001">
        <f>J73</f>
        <v>100000</v>
      </c>
      <c r="GH72" s="2"/>
      <c r="GI72" s="2"/>
      <c r="GJ72" s="2"/>
      <c r="GK72" s="2"/>
      <c r="GL72" s="2"/>
    </row>
    <row r="73" spans="1:194" s="16" customFormat="1" ht="48" thickBot="1">
      <c r="A73" s="346"/>
      <c r="B73" s="346"/>
      <c r="C73" s="346"/>
      <c r="D73" s="710"/>
      <c r="E73" s="651"/>
      <c r="F73" s="649">
        <v>424900</v>
      </c>
      <c r="G73" s="650" t="s">
        <v>734</v>
      </c>
      <c r="H73" s="574">
        <v>100000</v>
      </c>
      <c r="I73" s="1119"/>
      <c r="J73" s="1003">
        <f>H73+I73</f>
        <v>100000</v>
      </c>
      <c r="GH73" s="2"/>
      <c r="GI73" s="2"/>
      <c r="GJ73" s="2"/>
      <c r="GK73" s="2"/>
      <c r="GL73" s="2"/>
    </row>
    <row r="74" spans="1:194" s="16" customFormat="1" ht="32.25" thickTop="1">
      <c r="A74" s="346"/>
      <c r="B74" s="346"/>
      <c r="C74" s="346"/>
      <c r="D74" s="710"/>
      <c r="E74" s="119">
        <v>21</v>
      </c>
      <c r="F74" s="37">
        <v>425</v>
      </c>
      <c r="G74" s="36" t="s">
        <v>262</v>
      </c>
      <c r="H74" s="641">
        <f>H75</f>
        <v>300000</v>
      </c>
      <c r="I74" s="1113"/>
      <c r="J74" s="1004">
        <f t="shared" si="3"/>
        <v>300000</v>
      </c>
      <c r="GH74" s="2"/>
      <c r="GI74" s="2"/>
      <c r="GJ74" s="2"/>
      <c r="GK74" s="2"/>
      <c r="GL74" s="2"/>
    </row>
    <row r="75" spans="1:194" s="16" customFormat="1" ht="16.5" thickBot="1">
      <c r="A75" s="346"/>
      <c r="B75" s="346"/>
      <c r="C75" s="346"/>
      <c r="D75" s="710"/>
      <c r="E75" s="322"/>
      <c r="F75" s="6">
        <v>425210</v>
      </c>
      <c r="G75" s="7" t="s">
        <v>59</v>
      </c>
      <c r="H75" s="586">
        <v>300000</v>
      </c>
      <c r="I75" s="1120"/>
      <c r="J75" s="1005">
        <f t="shared" si="3"/>
        <v>300000</v>
      </c>
      <c r="GH75" s="2"/>
      <c r="GI75" s="2"/>
      <c r="GJ75" s="2"/>
      <c r="GK75" s="2"/>
      <c r="GL75" s="2"/>
    </row>
    <row r="76" spans="1:194" s="16" customFormat="1" ht="16.5" thickTop="1">
      <c r="A76" s="346"/>
      <c r="B76" s="346"/>
      <c r="C76" s="346"/>
      <c r="D76" s="710"/>
      <c r="E76" s="119">
        <v>22</v>
      </c>
      <c r="F76" s="37">
        <v>426</v>
      </c>
      <c r="G76" s="36" t="s">
        <v>238</v>
      </c>
      <c r="H76" s="641">
        <f>H77+H78+H79+H80</f>
        <v>1080000</v>
      </c>
      <c r="I76" s="1113"/>
      <c r="J76" s="984">
        <f t="shared" si="3"/>
        <v>1080000</v>
      </c>
      <c r="GH76" s="2"/>
      <c r="GI76" s="2"/>
      <c r="GJ76" s="2"/>
      <c r="GK76" s="2"/>
      <c r="GL76" s="2"/>
    </row>
    <row r="77" spans="1:194" s="16" customFormat="1" ht="15.75">
      <c r="A77" s="346"/>
      <c r="B77" s="346"/>
      <c r="C77" s="346"/>
      <c r="D77" s="710"/>
      <c r="E77" s="319"/>
      <c r="F77" s="6">
        <v>426100</v>
      </c>
      <c r="G77" s="7" t="s">
        <v>238</v>
      </c>
      <c r="H77" s="586">
        <v>80000</v>
      </c>
      <c r="I77" s="1120"/>
      <c r="J77" s="990">
        <f t="shared" si="3"/>
        <v>80000</v>
      </c>
      <c r="GH77" s="2"/>
      <c r="GI77" s="2"/>
      <c r="GJ77" s="2"/>
      <c r="GK77" s="2"/>
      <c r="GL77" s="2"/>
    </row>
    <row r="78" spans="1:194" s="16" customFormat="1" ht="15.75">
      <c r="A78" s="346"/>
      <c r="B78" s="346"/>
      <c r="C78" s="346"/>
      <c r="D78" s="346"/>
      <c r="E78" s="541"/>
      <c r="F78" s="6">
        <v>426400</v>
      </c>
      <c r="G78" s="7" t="s">
        <v>574</v>
      </c>
      <c r="H78" s="586">
        <v>600000</v>
      </c>
      <c r="I78" s="1120"/>
      <c r="J78" s="990">
        <f t="shared" si="3"/>
        <v>600000</v>
      </c>
      <c r="GH78" s="2"/>
      <c r="GI78" s="2"/>
      <c r="GJ78" s="2"/>
      <c r="GK78" s="2"/>
      <c r="GL78" s="2"/>
    </row>
    <row r="79" spans="1:194" s="16" customFormat="1" ht="31.5">
      <c r="A79" s="346"/>
      <c r="B79" s="346"/>
      <c r="C79" s="346"/>
      <c r="D79" s="346"/>
      <c r="E79" s="541"/>
      <c r="F79" s="20">
        <v>426800</v>
      </c>
      <c r="G79" s="19" t="s">
        <v>575</v>
      </c>
      <c r="H79" s="595">
        <v>200000</v>
      </c>
      <c r="I79" s="1115"/>
      <c r="J79" s="992">
        <f t="shared" si="3"/>
        <v>200000</v>
      </c>
      <c r="GH79" s="2"/>
      <c r="GI79" s="2"/>
      <c r="GJ79" s="2"/>
      <c r="GK79" s="2"/>
      <c r="GL79" s="2"/>
    </row>
    <row r="80" spans="1:194" s="16" customFormat="1" ht="15.75">
      <c r="A80" s="346"/>
      <c r="B80" s="346"/>
      <c r="C80" s="346"/>
      <c r="D80" s="710"/>
      <c r="E80" s="324"/>
      <c r="F80" s="6">
        <v>426900</v>
      </c>
      <c r="G80" s="7" t="s">
        <v>398</v>
      </c>
      <c r="H80" s="586">
        <v>200000</v>
      </c>
      <c r="I80" s="1120"/>
      <c r="J80" s="990">
        <f t="shared" si="3"/>
        <v>200000</v>
      </c>
      <c r="GH80" s="2"/>
      <c r="GI80" s="2"/>
      <c r="GJ80" s="2"/>
      <c r="GK80" s="2"/>
      <c r="GL80" s="2"/>
    </row>
    <row r="81" spans="1:194" s="16" customFormat="1" ht="31.5">
      <c r="A81" s="346"/>
      <c r="B81" s="346"/>
      <c r="C81" s="346"/>
      <c r="D81" s="710"/>
      <c r="E81" s="54">
        <v>23</v>
      </c>
      <c r="F81" s="26">
        <v>472</v>
      </c>
      <c r="G81" s="33" t="s">
        <v>240</v>
      </c>
      <c r="H81" s="612">
        <f>H82+H84+H86</f>
        <v>2150000</v>
      </c>
      <c r="I81" s="1130"/>
      <c r="J81" s="1006">
        <f>H81+I81</f>
        <v>2150000</v>
      </c>
      <c r="CY81" s="2"/>
      <c r="CZ81" s="2"/>
      <c r="GH81" s="2"/>
      <c r="GI81" s="2"/>
      <c r="GJ81" s="2"/>
      <c r="GK81" s="2"/>
      <c r="GL81" s="2"/>
    </row>
    <row r="82" spans="1:194" s="16" customFormat="1" ht="15.75">
      <c r="A82" s="346"/>
      <c r="B82" s="346"/>
      <c r="C82" s="346"/>
      <c r="D82" s="710"/>
      <c r="E82" s="50"/>
      <c r="F82" s="25">
        <v>472710</v>
      </c>
      <c r="G82" s="24" t="s">
        <v>119</v>
      </c>
      <c r="H82" s="589">
        <v>1500000</v>
      </c>
      <c r="I82" s="1127"/>
      <c r="J82" s="990">
        <f>H82+I82</f>
        <v>1500000</v>
      </c>
      <c r="CY82" s="2"/>
      <c r="CZ82" s="2"/>
      <c r="GH82" s="2"/>
      <c r="GI82" s="2"/>
      <c r="GJ82" s="2"/>
      <c r="GK82" s="2"/>
      <c r="GL82" s="2"/>
    </row>
    <row r="83" spans="1:194" s="16" customFormat="1" ht="49.5" customHeight="1">
      <c r="A83" s="346"/>
      <c r="B83" s="346"/>
      <c r="C83" s="346"/>
      <c r="D83" s="346"/>
      <c r="E83" s="22"/>
      <c r="F83" s="25"/>
      <c r="G83" s="24" t="s">
        <v>211</v>
      </c>
      <c r="H83" s="589"/>
      <c r="I83" s="1127"/>
      <c r="J83" s="992"/>
      <c r="CY83" s="2"/>
      <c r="CZ83" s="2"/>
      <c r="GH83" s="2"/>
      <c r="GI83" s="2"/>
      <c r="GJ83" s="2"/>
      <c r="GK83" s="2"/>
      <c r="GL83" s="2"/>
    </row>
    <row r="84" spans="1:194" s="16" customFormat="1" ht="15.75">
      <c r="A84" s="346"/>
      <c r="B84" s="346"/>
      <c r="C84" s="346"/>
      <c r="D84" s="346"/>
      <c r="E84" s="22"/>
      <c r="F84" s="25">
        <v>472710</v>
      </c>
      <c r="G84" s="24" t="s">
        <v>120</v>
      </c>
      <c r="H84" s="589">
        <v>350000</v>
      </c>
      <c r="I84" s="1127"/>
      <c r="J84" s="990">
        <f>H84+I84</f>
        <v>350000</v>
      </c>
      <c r="CY84" s="2"/>
      <c r="CZ84" s="2"/>
      <c r="GH84" s="2"/>
      <c r="GI84" s="2"/>
      <c r="GJ84" s="2"/>
      <c r="GK84" s="2"/>
      <c r="GL84" s="2"/>
    </row>
    <row r="85" spans="1:194" s="16" customFormat="1" ht="63">
      <c r="A85" s="346"/>
      <c r="B85" s="346"/>
      <c r="C85" s="346"/>
      <c r="D85" s="346"/>
      <c r="E85" s="22"/>
      <c r="F85" s="25"/>
      <c r="G85" s="24" t="s">
        <v>212</v>
      </c>
      <c r="H85" s="589"/>
      <c r="I85" s="1127"/>
      <c r="J85" s="992"/>
      <c r="CY85" s="2"/>
      <c r="CZ85" s="2"/>
      <c r="GH85" s="2"/>
      <c r="GI85" s="2"/>
      <c r="GJ85" s="2"/>
      <c r="GK85" s="2"/>
      <c r="GL85" s="2"/>
    </row>
    <row r="86" spans="1:194" s="16" customFormat="1" ht="15.75">
      <c r="A86" s="346"/>
      <c r="B86" s="346"/>
      <c r="C86" s="346"/>
      <c r="D86" s="346"/>
      <c r="E86" s="540"/>
      <c r="F86" s="6">
        <v>472710</v>
      </c>
      <c r="G86" s="7" t="s">
        <v>241</v>
      </c>
      <c r="H86" s="566">
        <v>300000</v>
      </c>
      <c r="I86" s="1120"/>
      <c r="J86" s="990">
        <f>H86+I86</f>
        <v>300000</v>
      </c>
      <c r="CY86" s="2"/>
      <c r="CZ86" s="2"/>
      <c r="GH86" s="2"/>
      <c r="GI86" s="2"/>
      <c r="GJ86" s="2"/>
      <c r="GK86" s="2"/>
      <c r="GL86" s="2"/>
    </row>
    <row r="87" spans="1:194" s="16" customFormat="1" ht="48" thickBot="1">
      <c r="A87" s="346"/>
      <c r="B87" s="346"/>
      <c r="C87" s="346"/>
      <c r="D87" s="346"/>
      <c r="E87" s="540"/>
      <c r="F87" s="6"/>
      <c r="G87" s="24" t="s">
        <v>210</v>
      </c>
      <c r="H87" s="586"/>
      <c r="I87" s="1120"/>
      <c r="J87" s="992"/>
      <c r="CY87" s="2"/>
      <c r="CZ87" s="2"/>
      <c r="GH87" s="2"/>
      <c r="GI87" s="2"/>
      <c r="GJ87" s="2"/>
      <c r="GK87" s="2"/>
      <c r="GL87" s="2"/>
    </row>
    <row r="88" spans="1:194" s="16" customFormat="1" ht="20.25" customHeight="1" thickBot="1" thickTop="1">
      <c r="A88" s="1208"/>
      <c r="B88" s="1208"/>
      <c r="C88" s="1208"/>
      <c r="D88" s="1209"/>
      <c r="E88" s="1210" t="s">
        <v>760</v>
      </c>
      <c r="F88" s="1211">
        <v>482</v>
      </c>
      <c r="G88" s="1212" t="s">
        <v>378</v>
      </c>
      <c r="H88" s="1213">
        <f>H89+H90</f>
        <v>150000</v>
      </c>
      <c r="I88" s="1214"/>
      <c r="J88" s="1215">
        <f>H88+I88</f>
        <v>150000</v>
      </c>
      <c r="CY88" s="2"/>
      <c r="CZ88" s="2"/>
      <c r="GH88" s="2"/>
      <c r="GI88" s="2"/>
      <c r="GJ88" s="2"/>
      <c r="GK88" s="2"/>
      <c r="GL88" s="2"/>
    </row>
    <row r="89" spans="1:194" s="16" customFormat="1" ht="15" customHeight="1">
      <c r="A89" s="346"/>
      <c r="B89" s="346"/>
      <c r="C89" s="346"/>
      <c r="D89" s="710"/>
      <c r="E89" s="333"/>
      <c r="F89" s="953">
        <v>482100</v>
      </c>
      <c r="G89" s="24" t="s">
        <v>357</v>
      </c>
      <c r="H89" s="594">
        <v>50000</v>
      </c>
      <c r="I89" s="1127"/>
      <c r="J89" s="1002">
        <f>H90+I90</f>
        <v>100000</v>
      </c>
      <c r="CY89" s="2"/>
      <c r="CZ89" s="2"/>
      <c r="GH89" s="2"/>
      <c r="GI89" s="2"/>
      <c r="GJ89" s="2"/>
      <c r="GK89" s="2"/>
      <c r="GL89" s="2"/>
    </row>
    <row r="90" spans="1:194" s="16" customFormat="1" ht="16.5" customHeight="1" thickBot="1">
      <c r="A90" s="346"/>
      <c r="B90" s="346"/>
      <c r="C90" s="346"/>
      <c r="D90" s="346"/>
      <c r="E90" s="542"/>
      <c r="F90" s="245">
        <v>482200</v>
      </c>
      <c r="G90" s="19" t="s">
        <v>405</v>
      </c>
      <c r="H90" s="595">
        <v>100000</v>
      </c>
      <c r="I90" s="1115"/>
      <c r="J90" s="985">
        <f>H90+I90</f>
        <v>100000</v>
      </c>
      <c r="CY90" s="2"/>
      <c r="CZ90" s="2"/>
      <c r="GH90" s="2"/>
      <c r="GI90" s="2"/>
      <c r="GJ90" s="2"/>
      <c r="GK90" s="2"/>
      <c r="GL90" s="2"/>
    </row>
    <row r="91" spans="1:194" s="16" customFormat="1" ht="31.5" customHeight="1" thickTop="1">
      <c r="A91" s="346"/>
      <c r="B91" s="346"/>
      <c r="C91" s="346"/>
      <c r="D91" s="710"/>
      <c r="E91" s="335" t="s">
        <v>761</v>
      </c>
      <c r="F91" s="243">
        <v>483</v>
      </c>
      <c r="G91" s="212" t="s">
        <v>356</v>
      </c>
      <c r="H91" s="587">
        <f>H92</f>
        <v>1500000</v>
      </c>
      <c r="I91" s="1121"/>
      <c r="J91" s="991">
        <f>H91+I91</f>
        <v>1500000</v>
      </c>
      <c r="CY91" s="2"/>
      <c r="CZ91" s="2"/>
      <c r="GH91" s="2"/>
      <c r="GI91" s="2"/>
      <c r="GJ91" s="2"/>
      <c r="GK91" s="2"/>
      <c r="GL91" s="2"/>
    </row>
    <row r="92" spans="1:194" s="16" customFormat="1" ht="31.5" customHeight="1">
      <c r="A92" s="346"/>
      <c r="B92" s="346"/>
      <c r="C92" s="346"/>
      <c r="D92" s="710"/>
      <c r="E92" s="784"/>
      <c r="F92" s="245">
        <v>483100</v>
      </c>
      <c r="G92" s="153" t="s">
        <v>356</v>
      </c>
      <c r="H92" s="590">
        <v>1500000</v>
      </c>
      <c r="I92" s="1115"/>
      <c r="J92" s="985">
        <f>H92+I92</f>
        <v>1500000</v>
      </c>
      <c r="CY92" s="2"/>
      <c r="CZ92" s="2"/>
      <c r="GH92" s="2"/>
      <c r="GI92" s="2"/>
      <c r="GJ92" s="2"/>
      <c r="GK92" s="2"/>
      <c r="GL92" s="2"/>
    </row>
    <row r="93" spans="1:194" s="16" customFormat="1" ht="81" customHeight="1" thickBot="1">
      <c r="A93" s="346"/>
      <c r="B93" s="346"/>
      <c r="C93" s="346"/>
      <c r="D93" s="717"/>
      <c r="E93" s="941"/>
      <c r="F93" s="182"/>
      <c r="G93" s="225" t="s">
        <v>213</v>
      </c>
      <c r="H93" s="623"/>
      <c r="I93" s="1114"/>
      <c r="J93" s="988"/>
      <c r="CY93" s="2"/>
      <c r="CZ93" s="2"/>
      <c r="GH93" s="2"/>
      <c r="GI93" s="2"/>
      <c r="GJ93" s="2"/>
      <c r="GK93" s="2"/>
      <c r="GL93" s="2"/>
    </row>
    <row r="94" spans="1:198" s="16" customFormat="1" ht="32.25" thickTop="1">
      <c r="A94" s="357"/>
      <c r="B94" s="357"/>
      <c r="C94" s="357"/>
      <c r="D94" s="722"/>
      <c r="E94" s="71"/>
      <c r="F94" s="260"/>
      <c r="G94" s="36" t="s">
        <v>245</v>
      </c>
      <c r="H94" s="591"/>
      <c r="I94" s="1131"/>
      <c r="J94" s="1004"/>
      <c r="CY94" s="2"/>
      <c r="CZ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 s="16" customFormat="1" ht="15.75">
      <c r="A95" s="23"/>
      <c r="B95" s="23"/>
      <c r="C95" s="23"/>
      <c r="D95" s="51"/>
      <c r="E95" s="72"/>
      <c r="F95" s="98"/>
      <c r="G95" s="24" t="s">
        <v>246</v>
      </c>
      <c r="H95" s="577">
        <f>H50+H52+H54+H56+H57+H59+H61+H64+H67+H72+H74+H76+H81+H88+H91</f>
        <v>12810000</v>
      </c>
      <c r="I95" s="1132"/>
      <c r="J95" s="995">
        <f aca="true" t="shared" si="4" ref="J95:J143">H95+I95</f>
        <v>12810000</v>
      </c>
      <c r="CY95" s="2"/>
      <c r="CZ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 s="16" customFormat="1" ht="15.75">
      <c r="A96" s="346"/>
      <c r="B96" s="346"/>
      <c r="C96" s="346"/>
      <c r="D96" s="717"/>
      <c r="E96" s="51"/>
      <c r="F96" s="52"/>
      <c r="G96" s="7" t="s">
        <v>322</v>
      </c>
      <c r="H96" s="592"/>
      <c r="I96" s="1133"/>
      <c r="J96" s="995">
        <f t="shared" si="4"/>
        <v>0</v>
      </c>
      <c r="CY96" s="2"/>
      <c r="CZ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 s="16" customFormat="1" ht="15.75">
      <c r="A97" s="354"/>
      <c r="B97" s="354"/>
      <c r="C97" s="354"/>
      <c r="D97" s="718"/>
      <c r="E97" s="43"/>
      <c r="F97" s="50"/>
      <c r="G97" s="60" t="s">
        <v>247</v>
      </c>
      <c r="H97" s="579">
        <f>H50+H52+H54+H56+H57+H59+H61+H64+H67+H72+H74+H76+H81+H88+H91</f>
        <v>12810000</v>
      </c>
      <c r="I97" s="1123"/>
      <c r="J97" s="996">
        <f t="shared" si="4"/>
        <v>12810000</v>
      </c>
      <c r="CY97" s="2"/>
      <c r="CZ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 s="16" customFormat="1" ht="16.5" thickBot="1">
      <c r="A98" s="355"/>
      <c r="B98" s="355"/>
      <c r="C98" s="355"/>
      <c r="D98" s="723"/>
      <c r="E98" s="40"/>
      <c r="F98" s="41"/>
      <c r="G98" s="74" t="s">
        <v>26</v>
      </c>
      <c r="H98" s="593">
        <f>H97</f>
        <v>12810000</v>
      </c>
      <c r="I98" s="1134"/>
      <c r="J98" s="1007">
        <f>H98+I98</f>
        <v>12810000</v>
      </c>
      <c r="CY98" s="2"/>
      <c r="CZ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 s="16" customFormat="1" ht="33.75" customHeight="1" thickTop="1">
      <c r="A99" s="186">
        <v>3</v>
      </c>
      <c r="B99" s="186"/>
      <c r="C99" s="186"/>
      <c r="D99" s="369"/>
      <c r="E99" s="338"/>
      <c r="F99" s="240"/>
      <c r="G99" s="218" t="s">
        <v>250</v>
      </c>
      <c r="H99" s="589"/>
      <c r="I99" s="1127"/>
      <c r="J99" s="995"/>
      <c r="CY99" s="2"/>
      <c r="CZ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 s="16" customFormat="1" ht="26.25" customHeight="1" thickBot="1">
      <c r="A100" s="47"/>
      <c r="B100" s="47"/>
      <c r="C100" s="47">
        <v>130</v>
      </c>
      <c r="D100" s="370"/>
      <c r="E100" s="339"/>
      <c r="F100" s="48"/>
      <c r="G100" s="55" t="s">
        <v>251</v>
      </c>
      <c r="H100" s="567"/>
      <c r="I100" s="1115"/>
      <c r="J100" s="996"/>
      <c r="CY100" s="2"/>
      <c r="CZ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 s="16" customFormat="1" ht="32.25" thickTop="1">
      <c r="A101" s="358"/>
      <c r="B101" s="358"/>
      <c r="C101" s="358"/>
      <c r="D101" s="724"/>
      <c r="E101" s="119">
        <v>26</v>
      </c>
      <c r="F101" s="90">
        <v>411</v>
      </c>
      <c r="G101" s="36" t="s">
        <v>252</v>
      </c>
      <c r="H101" s="568">
        <f>H102</f>
        <v>39500000</v>
      </c>
      <c r="I101" s="1113"/>
      <c r="J101" s="1004">
        <f t="shared" si="4"/>
        <v>39500000</v>
      </c>
      <c r="CY101" s="2"/>
      <c r="CZ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 s="16" customFormat="1" ht="32.25" thickBot="1">
      <c r="A102" s="87"/>
      <c r="B102" s="87"/>
      <c r="C102" s="87"/>
      <c r="D102" s="56"/>
      <c r="E102" s="340"/>
      <c r="F102" s="41">
        <v>411100</v>
      </c>
      <c r="G102" s="87" t="s">
        <v>252</v>
      </c>
      <c r="H102" s="1077">
        <v>39500000</v>
      </c>
      <c r="I102" s="1135"/>
      <c r="J102" s="1008">
        <f t="shared" si="4"/>
        <v>39500000</v>
      </c>
      <c r="CY102" s="2"/>
      <c r="CZ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 s="16" customFormat="1" ht="32.25" thickTop="1">
      <c r="A103" s="21"/>
      <c r="B103" s="21"/>
      <c r="C103" s="21"/>
      <c r="D103" s="57"/>
      <c r="E103" s="54">
        <v>27</v>
      </c>
      <c r="F103" s="37">
        <v>412</v>
      </c>
      <c r="G103" s="36" t="s">
        <v>233</v>
      </c>
      <c r="H103" s="568">
        <f>H104</f>
        <v>7072000</v>
      </c>
      <c r="I103" s="1113"/>
      <c r="J103" s="995">
        <f t="shared" si="4"/>
        <v>7072000</v>
      </c>
      <c r="CY103" s="2"/>
      <c r="CZ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 s="16" customFormat="1" ht="32.25" thickBot="1">
      <c r="A104" s="87"/>
      <c r="B104" s="87"/>
      <c r="C104" s="87"/>
      <c r="D104" s="56"/>
      <c r="E104" s="320"/>
      <c r="F104" s="34">
        <v>412000</v>
      </c>
      <c r="G104" s="35" t="s">
        <v>233</v>
      </c>
      <c r="H104" s="569">
        <v>7072000</v>
      </c>
      <c r="I104" s="1114"/>
      <c r="J104" s="1008">
        <f t="shared" si="4"/>
        <v>7072000</v>
      </c>
      <c r="CY104" s="2"/>
      <c r="CZ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 s="16" customFormat="1" ht="16.5" thickTop="1">
      <c r="A105" s="21"/>
      <c r="B105" s="21"/>
      <c r="C105" s="21"/>
      <c r="D105" s="57"/>
      <c r="E105" s="396">
        <v>28</v>
      </c>
      <c r="F105" s="397">
        <v>413</v>
      </c>
      <c r="G105" s="212" t="s">
        <v>411</v>
      </c>
      <c r="H105" s="583">
        <f>H106</f>
        <v>100000</v>
      </c>
      <c r="I105" s="1126"/>
      <c r="J105" s="1009">
        <f>H105+I105</f>
        <v>100000</v>
      </c>
      <c r="CY105" s="2"/>
      <c r="CZ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 s="16" customFormat="1" ht="16.5" thickBot="1">
      <c r="A106" s="87"/>
      <c r="B106" s="87"/>
      <c r="C106" s="87"/>
      <c r="D106" s="56"/>
      <c r="E106" s="320"/>
      <c r="F106" s="34">
        <v>413100</v>
      </c>
      <c r="G106" s="35" t="s">
        <v>411</v>
      </c>
      <c r="H106" s="569">
        <v>100000</v>
      </c>
      <c r="I106" s="1114"/>
      <c r="J106" s="1008">
        <f>H106+I106</f>
        <v>100000</v>
      </c>
      <c r="CY106" s="2"/>
      <c r="CZ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 s="16" customFormat="1" ht="32.25" thickTop="1">
      <c r="A107" s="358"/>
      <c r="B107" s="358"/>
      <c r="C107" s="358"/>
      <c r="D107" s="724"/>
      <c r="E107" s="119">
        <v>29</v>
      </c>
      <c r="F107" s="37">
        <v>414</v>
      </c>
      <c r="G107" s="36" t="s">
        <v>254</v>
      </c>
      <c r="H107" s="568">
        <f>H108+H109+H110</f>
        <v>1820000</v>
      </c>
      <c r="I107" s="1113">
        <f>I108+I109+I110</f>
        <v>0</v>
      </c>
      <c r="J107" s="1004">
        <f>H107</f>
        <v>1820000</v>
      </c>
      <c r="CY107" s="2"/>
      <c r="CZ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 s="16" customFormat="1" ht="47.25">
      <c r="A108" s="21"/>
      <c r="B108" s="21"/>
      <c r="C108" s="21"/>
      <c r="D108" s="57"/>
      <c r="E108" s="50"/>
      <c r="F108" s="25">
        <v>414100</v>
      </c>
      <c r="G108" s="24" t="s">
        <v>69</v>
      </c>
      <c r="H108" s="589">
        <v>400000</v>
      </c>
      <c r="I108" s="1136"/>
      <c r="J108" s="1005">
        <f t="shared" si="4"/>
        <v>400000</v>
      </c>
      <c r="CY108" s="2"/>
      <c r="CZ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 s="16" customFormat="1" ht="15.75">
      <c r="A109" s="21"/>
      <c r="B109" s="21"/>
      <c r="C109" s="21"/>
      <c r="D109" s="21"/>
      <c r="E109" s="541"/>
      <c r="F109" s="25">
        <v>414300</v>
      </c>
      <c r="G109" s="24" t="s">
        <v>226</v>
      </c>
      <c r="H109" s="589">
        <v>1220000</v>
      </c>
      <c r="I109" s="1127"/>
      <c r="J109" s="1005">
        <f t="shared" si="4"/>
        <v>1220000</v>
      </c>
      <c r="CY109" s="2"/>
      <c r="CZ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 s="16" customFormat="1" ht="48" thickBot="1">
      <c r="A110" s="21"/>
      <c r="B110" s="21"/>
      <c r="C110" s="21"/>
      <c r="D110" s="57"/>
      <c r="E110" s="319"/>
      <c r="F110" s="1198">
        <v>414400</v>
      </c>
      <c r="G110" s="19" t="s">
        <v>576</v>
      </c>
      <c r="H110" s="595">
        <v>200000</v>
      </c>
      <c r="I110" s="1115"/>
      <c r="J110" s="1005">
        <f t="shared" si="4"/>
        <v>200000</v>
      </c>
      <c r="CY110" s="2"/>
      <c r="CZ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 s="16" customFormat="1" ht="16.5" thickTop="1">
      <c r="A111" s="358"/>
      <c r="B111" s="358"/>
      <c r="C111" s="358"/>
      <c r="D111" s="724"/>
      <c r="E111" s="119">
        <v>30</v>
      </c>
      <c r="F111" s="37">
        <v>415</v>
      </c>
      <c r="G111" s="36" t="s">
        <v>255</v>
      </c>
      <c r="H111" s="568">
        <f>H112</f>
        <v>300000</v>
      </c>
      <c r="I111" s="1113"/>
      <c r="J111" s="1004">
        <f t="shared" si="4"/>
        <v>300000</v>
      </c>
      <c r="CY111" s="2"/>
      <c r="CZ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 s="16" customFormat="1" ht="32.25" thickBot="1">
      <c r="A112" s="87"/>
      <c r="B112" s="87"/>
      <c r="C112" s="87"/>
      <c r="D112" s="56"/>
      <c r="E112" s="320"/>
      <c r="F112" s="34">
        <v>415100</v>
      </c>
      <c r="G112" s="35" t="s">
        <v>376</v>
      </c>
      <c r="H112" s="569">
        <v>300000</v>
      </c>
      <c r="I112" s="1114"/>
      <c r="J112" s="1008">
        <f t="shared" si="4"/>
        <v>300000</v>
      </c>
      <c r="CY112" s="2"/>
      <c r="CZ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 s="16" customFormat="1" ht="32.25" thickTop="1">
      <c r="A113" s="21"/>
      <c r="B113" s="21"/>
      <c r="C113" s="21"/>
      <c r="D113" s="57"/>
      <c r="E113" s="119">
        <v>31</v>
      </c>
      <c r="F113" s="37">
        <v>416</v>
      </c>
      <c r="G113" s="36" t="s">
        <v>256</v>
      </c>
      <c r="H113" s="568">
        <f>H114</f>
        <v>60000</v>
      </c>
      <c r="I113" s="1113"/>
      <c r="J113" s="995">
        <f t="shared" si="4"/>
        <v>60000</v>
      </c>
      <c r="CY113" s="2"/>
      <c r="CZ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 s="16" customFormat="1" ht="48" thickBot="1">
      <c r="A114" s="21"/>
      <c r="B114" s="21"/>
      <c r="C114" s="21"/>
      <c r="D114" s="57"/>
      <c r="E114" s="318"/>
      <c r="F114" s="1198">
        <v>416100</v>
      </c>
      <c r="G114" s="19" t="s">
        <v>60</v>
      </c>
      <c r="H114" s="567">
        <v>60000</v>
      </c>
      <c r="I114" s="1137"/>
      <c r="J114" s="1010">
        <f t="shared" si="4"/>
        <v>60000</v>
      </c>
      <c r="CY114" s="2"/>
      <c r="CZ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 s="16" customFormat="1" ht="16.5" thickTop="1">
      <c r="A115" s="543"/>
      <c r="B115" s="543"/>
      <c r="C115" s="543"/>
      <c r="D115" s="725"/>
      <c r="E115" s="119">
        <v>32</v>
      </c>
      <c r="F115" s="37">
        <v>421</v>
      </c>
      <c r="G115" s="36" t="s">
        <v>234</v>
      </c>
      <c r="H115" s="568">
        <f>H116+H117+H118+H119+H120+H121</f>
        <v>15470000</v>
      </c>
      <c r="I115" s="1113">
        <f>I116+I117+I118+I119+I120+I121</f>
        <v>0</v>
      </c>
      <c r="J115" s="1004">
        <f t="shared" si="4"/>
        <v>15470000</v>
      </c>
      <c r="CY115" s="2"/>
      <c r="CZ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 s="16" customFormat="1" ht="31.5">
      <c r="A116" s="359"/>
      <c r="B116" s="359"/>
      <c r="C116" s="359"/>
      <c r="D116" s="726"/>
      <c r="E116" s="324"/>
      <c r="F116" s="25">
        <v>421100</v>
      </c>
      <c r="G116" s="24" t="s">
        <v>577</v>
      </c>
      <c r="H116" s="589">
        <v>1600000</v>
      </c>
      <c r="I116" s="1127"/>
      <c r="J116" s="1005">
        <f t="shared" si="4"/>
        <v>1600000</v>
      </c>
      <c r="CY116" s="2"/>
      <c r="CZ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 s="16" customFormat="1" ht="15.75">
      <c r="A117" s="359"/>
      <c r="B117" s="359"/>
      <c r="C117" s="359"/>
      <c r="D117" s="726"/>
      <c r="E117" s="322"/>
      <c r="F117" s="6">
        <v>421200</v>
      </c>
      <c r="G117" s="7" t="s">
        <v>297</v>
      </c>
      <c r="H117" s="586">
        <v>4650000</v>
      </c>
      <c r="I117" s="1128"/>
      <c r="J117" s="1005">
        <f t="shared" si="4"/>
        <v>4650000</v>
      </c>
      <c r="CY117" s="2"/>
      <c r="CZ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 s="16" customFormat="1" ht="15.75">
      <c r="A118" s="346"/>
      <c r="B118" s="346"/>
      <c r="C118" s="346"/>
      <c r="D118" s="710"/>
      <c r="E118" s="322"/>
      <c r="F118" s="6">
        <v>421300</v>
      </c>
      <c r="G118" s="7" t="s">
        <v>258</v>
      </c>
      <c r="H118" s="586">
        <v>7500000</v>
      </c>
      <c r="I118" s="1128"/>
      <c r="J118" s="1005">
        <f t="shared" si="4"/>
        <v>7500000</v>
      </c>
      <c r="CY118" s="2"/>
      <c r="CZ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 s="16" customFormat="1" ht="15.75">
      <c r="A119" s="346"/>
      <c r="B119" s="346"/>
      <c r="C119" s="346"/>
      <c r="D119" s="710"/>
      <c r="E119" s="322"/>
      <c r="F119" s="6">
        <v>421400</v>
      </c>
      <c r="G119" s="7" t="s">
        <v>342</v>
      </c>
      <c r="H119" s="566">
        <v>1000000</v>
      </c>
      <c r="I119" s="1120"/>
      <c r="J119" s="1005">
        <f t="shared" si="4"/>
        <v>1000000</v>
      </c>
      <c r="CY119" s="2"/>
      <c r="CZ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 s="16" customFormat="1" ht="15.75">
      <c r="A120" s="346"/>
      <c r="B120" s="346"/>
      <c r="C120" s="346"/>
      <c r="D120" s="710"/>
      <c r="E120" s="318"/>
      <c r="F120" s="20">
        <v>421500</v>
      </c>
      <c r="G120" s="19" t="s">
        <v>259</v>
      </c>
      <c r="H120" s="595">
        <v>620000</v>
      </c>
      <c r="I120" s="1115"/>
      <c r="J120" s="1010">
        <f t="shared" si="4"/>
        <v>620000</v>
      </c>
      <c r="CY120" s="2"/>
      <c r="CZ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 s="16" customFormat="1" ht="16.5" thickBot="1">
      <c r="A121" s="353"/>
      <c r="B121" s="353"/>
      <c r="C121" s="353"/>
      <c r="D121" s="712"/>
      <c r="E121" s="320"/>
      <c r="F121" s="34">
        <v>421900</v>
      </c>
      <c r="G121" s="35" t="s">
        <v>264</v>
      </c>
      <c r="H121" s="569">
        <v>100000</v>
      </c>
      <c r="I121" s="1114"/>
      <c r="J121" s="1008">
        <f t="shared" si="4"/>
        <v>100000</v>
      </c>
      <c r="CY121" s="2"/>
      <c r="CZ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 s="16" customFormat="1" ht="32.25" thickTop="1">
      <c r="A122" s="346"/>
      <c r="B122" s="346"/>
      <c r="C122" s="346"/>
      <c r="D122" s="710"/>
      <c r="E122" s="324">
        <v>33</v>
      </c>
      <c r="F122" s="26">
        <v>422</v>
      </c>
      <c r="G122" s="33" t="s">
        <v>235</v>
      </c>
      <c r="H122" s="577">
        <f>H123</f>
        <v>700000</v>
      </c>
      <c r="I122" s="1130">
        <f>I123</f>
        <v>0</v>
      </c>
      <c r="J122" s="995">
        <f t="shared" si="4"/>
        <v>700000</v>
      </c>
      <c r="CY122" s="2"/>
      <c r="CZ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 s="16" customFormat="1" ht="32.25" thickBot="1">
      <c r="A123" s="353"/>
      <c r="B123" s="353"/>
      <c r="C123" s="353"/>
      <c r="D123" s="712"/>
      <c r="E123" s="320"/>
      <c r="F123" s="34">
        <v>422100</v>
      </c>
      <c r="G123" s="35" t="s">
        <v>301</v>
      </c>
      <c r="H123" s="569">
        <v>700000</v>
      </c>
      <c r="I123" s="1114"/>
      <c r="J123" s="1008">
        <f t="shared" si="4"/>
        <v>700000</v>
      </c>
      <c r="CY123" s="2"/>
      <c r="CZ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 s="16" customFormat="1" ht="16.5" thickTop="1">
      <c r="A124" s="349"/>
      <c r="B124" s="349"/>
      <c r="C124" s="349"/>
      <c r="D124" s="713"/>
      <c r="E124" s="119">
        <v>34</v>
      </c>
      <c r="F124" s="37">
        <v>423</v>
      </c>
      <c r="G124" s="36" t="s">
        <v>237</v>
      </c>
      <c r="H124" s="568">
        <f>H125+H126+H127+H128+H129+H130</f>
        <v>4805000</v>
      </c>
      <c r="I124" s="1113"/>
      <c r="J124" s="995">
        <f t="shared" si="4"/>
        <v>4805000</v>
      </c>
      <c r="CY124" s="2"/>
      <c r="CZ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 s="16" customFormat="1" ht="15.75">
      <c r="A125" s="346"/>
      <c r="B125" s="346"/>
      <c r="C125" s="346"/>
      <c r="D125" s="710"/>
      <c r="E125" s="322"/>
      <c r="F125" s="6">
        <v>423100</v>
      </c>
      <c r="G125" s="7" t="s">
        <v>578</v>
      </c>
      <c r="H125" s="566">
        <v>200000</v>
      </c>
      <c r="I125" s="1120"/>
      <c r="J125" s="1005">
        <f t="shared" si="4"/>
        <v>200000</v>
      </c>
      <c r="CY125" s="2"/>
      <c r="CZ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 s="16" customFormat="1" ht="15.75">
      <c r="A126" s="360"/>
      <c r="B126" s="360"/>
      <c r="C126" s="360"/>
      <c r="D126" s="729"/>
      <c r="E126" s="322"/>
      <c r="F126" s="6">
        <v>423200</v>
      </c>
      <c r="G126" s="7" t="s">
        <v>343</v>
      </c>
      <c r="H126" s="586">
        <v>1400000</v>
      </c>
      <c r="I126" s="1128"/>
      <c r="J126" s="1005">
        <f t="shared" si="4"/>
        <v>1400000</v>
      </c>
      <c r="CY126" s="2"/>
      <c r="CZ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 s="16" customFormat="1" ht="31.5">
      <c r="A127" s="346"/>
      <c r="B127" s="346"/>
      <c r="C127" s="346"/>
      <c r="D127" s="710"/>
      <c r="E127" s="324"/>
      <c r="F127" s="6">
        <v>423300</v>
      </c>
      <c r="G127" s="7" t="s">
        <v>344</v>
      </c>
      <c r="H127" s="586">
        <v>150000</v>
      </c>
      <c r="I127" s="1128"/>
      <c r="J127" s="1005">
        <f t="shared" si="4"/>
        <v>150000</v>
      </c>
      <c r="CY127" s="2"/>
      <c r="CZ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 s="16" customFormat="1" ht="15.75">
      <c r="A128" s="346"/>
      <c r="B128" s="346"/>
      <c r="C128" s="346"/>
      <c r="D128" s="710"/>
      <c r="E128" s="322"/>
      <c r="F128" s="6">
        <v>423400</v>
      </c>
      <c r="G128" s="7" t="s">
        <v>349</v>
      </c>
      <c r="H128" s="566">
        <v>1300000</v>
      </c>
      <c r="I128" s="1120"/>
      <c r="J128" s="1011">
        <f t="shared" si="4"/>
        <v>1300000</v>
      </c>
      <c r="CY128" s="2"/>
      <c r="CZ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 s="16" customFormat="1" ht="15.75">
      <c r="A129" s="346"/>
      <c r="B129" s="346"/>
      <c r="C129" s="346"/>
      <c r="D129" s="710"/>
      <c r="E129" s="322"/>
      <c r="F129" s="6">
        <v>423500</v>
      </c>
      <c r="G129" s="7" t="s">
        <v>402</v>
      </c>
      <c r="H129" s="586">
        <v>755000</v>
      </c>
      <c r="I129" s="1128"/>
      <c r="J129" s="1005">
        <f t="shared" si="4"/>
        <v>755000</v>
      </c>
      <c r="CY129" s="2"/>
      <c r="CZ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 s="16" customFormat="1" ht="16.5" thickBot="1">
      <c r="A130" s="346"/>
      <c r="B130" s="346"/>
      <c r="C130" s="346"/>
      <c r="D130" s="710"/>
      <c r="E130" s="318"/>
      <c r="F130" s="20">
        <v>423910</v>
      </c>
      <c r="G130" s="19" t="s">
        <v>345</v>
      </c>
      <c r="H130" s="567">
        <v>1000000</v>
      </c>
      <c r="I130" s="1115"/>
      <c r="J130" s="1012">
        <f t="shared" si="4"/>
        <v>1000000</v>
      </c>
      <c r="K130" s="310"/>
      <c r="CY130" s="2"/>
      <c r="CZ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 s="16" customFormat="1" ht="16.5" thickTop="1">
      <c r="A131" s="349"/>
      <c r="B131" s="349"/>
      <c r="C131" s="349"/>
      <c r="D131" s="713"/>
      <c r="E131" s="119">
        <v>35</v>
      </c>
      <c r="F131" s="37">
        <v>424</v>
      </c>
      <c r="G131" s="36" t="s">
        <v>261</v>
      </c>
      <c r="H131" s="568">
        <f>H132+H133+H134+H135</f>
        <v>5750000</v>
      </c>
      <c r="I131" s="1113">
        <f>I135</f>
        <v>20000000</v>
      </c>
      <c r="J131" s="1004">
        <f t="shared" si="4"/>
        <v>25750000</v>
      </c>
      <c r="CY131" s="2"/>
      <c r="CZ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 s="16" customFormat="1" ht="31.5">
      <c r="A132" s="346"/>
      <c r="B132" s="346"/>
      <c r="C132" s="346"/>
      <c r="D132" s="710"/>
      <c r="E132" s="322"/>
      <c r="F132" s="6">
        <v>424300</v>
      </c>
      <c r="G132" s="7" t="s">
        <v>731</v>
      </c>
      <c r="H132" s="586">
        <v>600000</v>
      </c>
      <c r="I132" s="1128"/>
      <c r="J132" s="1005">
        <f t="shared" si="4"/>
        <v>600000</v>
      </c>
      <c r="CY132" s="2"/>
      <c r="CZ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 s="16" customFormat="1" ht="31.5">
      <c r="A133" s="346"/>
      <c r="B133" s="346"/>
      <c r="C133" s="346"/>
      <c r="D133" s="710"/>
      <c r="E133" s="318"/>
      <c r="F133" s="20">
        <v>424600</v>
      </c>
      <c r="G133" s="19" t="s">
        <v>580</v>
      </c>
      <c r="H133" s="567">
        <v>150000</v>
      </c>
      <c r="I133" s="1115"/>
      <c r="J133" s="1005">
        <f t="shared" si="4"/>
        <v>150000</v>
      </c>
      <c r="CY133" s="2"/>
      <c r="CZ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 s="16" customFormat="1" ht="31.5">
      <c r="A134" s="346"/>
      <c r="B134" s="346"/>
      <c r="C134" s="346"/>
      <c r="D134" s="710"/>
      <c r="E134" s="318"/>
      <c r="F134" s="201">
        <v>424900</v>
      </c>
      <c r="G134" s="19" t="s">
        <v>814</v>
      </c>
      <c r="H134" s="1078">
        <v>1000000</v>
      </c>
      <c r="I134" s="1138"/>
      <c r="J134" s="1013">
        <f>H134+I134</f>
        <v>1000000</v>
      </c>
      <c r="CY134" s="2"/>
      <c r="CZ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 s="16" customFormat="1" ht="32.25" thickBot="1">
      <c r="A135" s="356"/>
      <c r="B135" s="356"/>
      <c r="C135" s="356"/>
      <c r="D135" s="726"/>
      <c r="E135" s="318"/>
      <c r="F135" s="268" t="s">
        <v>61</v>
      </c>
      <c r="G135" s="19" t="s">
        <v>62</v>
      </c>
      <c r="H135" s="567">
        <v>4000000</v>
      </c>
      <c r="I135" s="1115">
        <v>20000000</v>
      </c>
      <c r="J135" s="1012">
        <f t="shared" si="4"/>
        <v>24000000</v>
      </c>
      <c r="CY135" s="2"/>
      <c r="CZ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 s="16" customFormat="1" ht="16.5" thickTop="1">
      <c r="A136" s="349"/>
      <c r="B136" s="349"/>
      <c r="C136" s="349"/>
      <c r="D136" s="713"/>
      <c r="E136" s="119">
        <v>36</v>
      </c>
      <c r="F136" s="37">
        <v>425</v>
      </c>
      <c r="G136" s="36" t="s">
        <v>262</v>
      </c>
      <c r="H136" s="568">
        <f>H138+H137</f>
        <v>2400000</v>
      </c>
      <c r="I136" s="1113"/>
      <c r="J136" s="1004">
        <f t="shared" si="4"/>
        <v>2400000</v>
      </c>
      <c r="CY136" s="2"/>
      <c r="CZ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 s="16" customFormat="1" ht="15.75">
      <c r="A137" s="346"/>
      <c r="B137" s="346"/>
      <c r="C137" s="346"/>
      <c r="D137" s="710"/>
      <c r="E137" s="322"/>
      <c r="F137" s="6">
        <v>425100</v>
      </c>
      <c r="G137" s="7" t="s">
        <v>313</v>
      </c>
      <c r="H137" s="566">
        <v>2000000</v>
      </c>
      <c r="I137" s="1128"/>
      <c r="J137" s="1005">
        <f t="shared" si="4"/>
        <v>2000000</v>
      </c>
      <c r="CY137" s="2"/>
      <c r="CZ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 s="16" customFormat="1" ht="16.5" thickBot="1">
      <c r="A138" s="346"/>
      <c r="B138" s="346"/>
      <c r="C138" s="346"/>
      <c r="D138" s="710"/>
      <c r="E138" s="322"/>
      <c r="F138" s="6">
        <v>425200</v>
      </c>
      <c r="G138" s="7" t="s">
        <v>581</v>
      </c>
      <c r="H138" s="566">
        <v>400000</v>
      </c>
      <c r="I138" s="1120"/>
      <c r="J138" s="1008">
        <f t="shared" si="4"/>
        <v>400000</v>
      </c>
      <c r="CY138" s="2"/>
      <c r="CZ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 s="16" customFormat="1" ht="16.5" thickTop="1">
      <c r="A139" s="349"/>
      <c r="B139" s="349"/>
      <c r="C139" s="349"/>
      <c r="D139" s="713"/>
      <c r="E139" s="341">
        <v>37</v>
      </c>
      <c r="F139" s="37">
        <v>426</v>
      </c>
      <c r="G139" s="36" t="s">
        <v>263</v>
      </c>
      <c r="H139" s="568">
        <f>H140+H141+H142+H143+H144</f>
        <v>2000000</v>
      </c>
      <c r="I139" s="1113">
        <f>I140+I141+I142+I143+I144</f>
        <v>0</v>
      </c>
      <c r="J139" s="995">
        <f t="shared" si="4"/>
        <v>2000000</v>
      </c>
      <c r="CY139" s="2"/>
      <c r="CZ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 s="16" customFormat="1" ht="15.75">
      <c r="A140" s="346"/>
      <c r="B140" s="346"/>
      <c r="C140" s="346"/>
      <c r="D140" s="710"/>
      <c r="E140" s="322"/>
      <c r="F140" s="6">
        <v>426100</v>
      </c>
      <c r="G140" s="7" t="s">
        <v>238</v>
      </c>
      <c r="H140" s="566">
        <v>700000</v>
      </c>
      <c r="I140" s="1120"/>
      <c r="J140" s="1005">
        <f t="shared" si="4"/>
        <v>700000</v>
      </c>
      <c r="CY140" s="2"/>
      <c r="CZ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 s="16" customFormat="1" ht="31.5">
      <c r="A141" s="346"/>
      <c r="B141" s="346"/>
      <c r="C141" s="346"/>
      <c r="D141" s="710"/>
      <c r="E141" s="322"/>
      <c r="F141" s="6">
        <v>426300</v>
      </c>
      <c r="G141" s="7" t="s">
        <v>582</v>
      </c>
      <c r="H141" s="566">
        <v>400000</v>
      </c>
      <c r="I141" s="1120"/>
      <c r="J141" s="1005">
        <f t="shared" si="4"/>
        <v>400000</v>
      </c>
      <c r="CY141" s="2"/>
      <c r="CZ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 s="16" customFormat="1" ht="15" customHeight="1">
      <c r="A142" s="346"/>
      <c r="B142" s="346"/>
      <c r="C142" s="346"/>
      <c r="D142" s="710"/>
      <c r="E142" s="322"/>
      <c r="F142" s="6">
        <v>426400</v>
      </c>
      <c r="G142" s="7" t="s">
        <v>574</v>
      </c>
      <c r="H142" s="566">
        <v>500000</v>
      </c>
      <c r="I142" s="1120"/>
      <c r="J142" s="1005">
        <f t="shared" si="4"/>
        <v>500000</v>
      </c>
      <c r="CY142" s="2"/>
      <c r="CZ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 s="16" customFormat="1" ht="27" customHeight="1">
      <c r="A143" s="346"/>
      <c r="B143" s="346"/>
      <c r="C143" s="346"/>
      <c r="D143" s="710"/>
      <c r="E143" s="322"/>
      <c r="F143" s="6">
        <v>426800</v>
      </c>
      <c r="G143" s="7" t="s">
        <v>575</v>
      </c>
      <c r="H143" s="566">
        <v>100000</v>
      </c>
      <c r="I143" s="1120"/>
      <c r="J143" s="1005">
        <f t="shared" si="4"/>
        <v>100000</v>
      </c>
      <c r="CY143" s="2"/>
      <c r="CZ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 s="16" customFormat="1" ht="19.5" customHeight="1" thickBot="1">
      <c r="A144" s="346"/>
      <c r="B144" s="346"/>
      <c r="C144" s="346"/>
      <c r="D144" s="710"/>
      <c r="E144" s="319"/>
      <c r="F144" s="22">
        <v>426900</v>
      </c>
      <c r="G144" s="21" t="s">
        <v>398</v>
      </c>
      <c r="H144" s="567">
        <v>300000</v>
      </c>
      <c r="I144" s="1115"/>
      <c r="J144" s="1010">
        <f>H144+I144</f>
        <v>300000</v>
      </c>
      <c r="CY144" s="2"/>
      <c r="CZ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 s="16" customFormat="1" ht="19.5" customHeight="1" thickTop="1">
      <c r="A145" s="346"/>
      <c r="B145" s="346"/>
      <c r="C145" s="346"/>
      <c r="D145" s="710"/>
      <c r="E145" s="342">
        <v>38</v>
      </c>
      <c r="F145" s="37">
        <v>441</v>
      </c>
      <c r="G145" s="36" t="s">
        <v>358</v>
      </c>
      <c r="H145" s="568">
        <f>H146</f>
        <v>0</v>
      </c>
      <c r="I145" s="1113"/>
      <c r="J145" s="991">
        <f>H145+I145</f>
        <v>0</v>
      </c>
      <c r="CY145" s="2"/>
      <c r="CZ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 s="16" customFormat="1" ht="30.75" customHeight="1" thickBot="1">
      <c r="A146" s="346"/>
      <c r="B146" s="346"/>
      <c r="C146" s="346"/>
      <c r="D146" s="710"/>
      <c r="E146" s="319"/>
      <c r="F146" s="22">
        <v>441410</v>
      </c>
      <c r="G146" s="21" t="s">
        <v>371</v>
      </c>
      <c r="H146" s="572">
        <v>0</v>
      </c>
      <c r="I146" s="1139"/>
      <c r="J146" s="985">
        <f>H146+I146</f>
        <v>0</v>
      </c>
      <c r="CY146" s="2"/>
      <c r="CZ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 s="16" customFormat="1" ht="16.5" thickTop="1">
      <c r="A147" s="359"/>
      <c r="B147" s="359"/>
      <c r="C147" s="359"/>
      <c r="D147" s="726"/>
      <c r="E147" s="786">
        <v>39</v>
      </c>
      <c r="F147" s="37">
        <v>482</v>
      </c>
      <c r="G147" s="124" t="s">
        <v>378</v>
      </c>
      <c r="H147" s="568">
        <f>H148+H149</f>
        <v>680000</v>
      </c>
      <c r="I147" s="1113">
        <f>I148</f>
        <v>0</v>
      </c>
      <c r="J147" s="1004">
        <f aca="true" t="shared" si="5" ref="J147:J159">H147+I147</f>
        <v>680000</v>
      </c>
      <c r="K147" s="310"/>
      <c r="CY147" s="2"/>
      <c r="CZ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 s="16" customFormat="1" ht="15.75">
      <c r="A148" s="346"/>
      <c r="B148" s="346"/>
      <c r="C148" s="346"/>
      <c r="D148" s="710"/>
      <c r="E148" s="319"/>
      <c r="F148" s="22">
        <v>482100</v>
      </c>
      <c r="G148" s="21" t="s">
        <v>357</v>
      </c>
      <c r="H148" s="572">
        <v>480000</v>
      </c>
      <c r="I148" s="1117"/>
      <c r="J148" s="1010">
        <f t="shared" si="5"/>
        <v>480000</v>
      </c>
      <c r="CY148" s="2"/>
      <c r="CZ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 s="16" customFormat="1" ht="16.5" thickBot="1">
      <c r="A149" s="359"/>
      <c r="B149" s="359"/>
      <c r="C149" s="359"/>
      <c r="D149" s="726"/>
      <c r="E149" s="320"/>
      <c r="F149" s="34">
        <v>482200</v>
      </c>
      <c r="G149" s="35" t="s">
        <v>405</v>
      </c>
      <c r="H149" s="569">
        <v>200000</v>
      </c>
      <c r="I149" s="1114"/>
      <c r="J149" s="1008">
        <f t="shared" si="5"/>
        <v>200000</v>
      </c>
      <c r="CY149" s="2"/>
      <c r="CZ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 s="16" customFormat="1" ht="32.25" thickTop="1">
      <c r="A150" s="349"/>
      <c r="B150" s="349"/>
      <c r="C150" s="349"/>
      <c r="D150" s="713"/>
      <c r="E150" s="321">
        <v>40</v>
      </c>
      <c r="F150" s="37">
        <v>483</v>
      </c>
      <c r="G150" s="36" t="s">
        <v>386</v>
      </c>
      <c r="H150" s="568">
        <f>H151</f>
        <v>200000</v>
      </c>
      <c r="I150" s="1113"/>
      <c r="J150" s="1004">
        <f t="shared" si="5"/>
        <v>200000</v>
      </c>
      <c r="CY150" s="2"/>
      <c r="CZ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 s="16" customFormat="1" ht="16.5" thickBot="1">
      <c r="A151" s="346"/>
      <c r="B151" s="346"/>
      <c r="C151" s="346"/>
      <c r="D151" s="710"/>
      <c r="E151" s="318"/>
      <c r="F151" s="20">
        <v>483110</v>
      </c>
      <c r="G151" s="19" t="s">
        <v>370</v>
      </c>
      <c r="H151" s="567">
        <v>200000</v>
      </c>
      <c r="I151" s="1115"/>
      <c r="J151" s="1012">
        <f t="shared" si="5"/>
        <v>200000</v>
      </c>
      <c r="CY151" s="2"/>
      <c r="CZ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 s="16" customFormat="1" ht="32.25" thickTop="1">
      <c r="A152" s="349"/>
      <c r="B152" s="349"/>
      <c r="C152" s="349"/>
      <c r="D152" s="713"/>
      <c r="E152" s="321">
        <v>41</v>
      </c>
      <c r="F152" s="125">
        <v>484</v>
      </c>
      <c r="G152" s="212" t="s">
        <v>45</v>
      </c>
      <c r="H152" s="585">
        <f>H153</f>
        <v>200000</v>
      </c>
      <c r="I152" s="1121"/>
      <c r="J152" s="1014">
        <f>H152+I152</f>
        <v>200000</v>
      </c>
      <c r="CY152" s="2"/>
      <c r="CZ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 s="16" customFormat="1" ht="32.25" thickBot="1">
      <c r="A153" s="353"/>
      <c r="B153" s="353"/>
      <c r="C153" s="353"/>
      <c r="D153" s="710"/>
      <c r="E153" s="319"/>
      <c r="F153" s="22">
        <v>484110</v>
      </c>
      <c r="G153" s="35" t="s">
        <v>45</v>
      </c>
      <c r="H153" s="572">
        <v>200000</v>
      </c>
      <c r="I153" s="1117"/>
      <c r="J153" s="1010">
        <f>H153+I153</f>
        <v>200000</v>
      </c>
      <c r="CY153" s="2"/>
      <c r="CZ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 s="16" customFormat="1" ht="16.5" thickTop="1">
      <c r="A154" s="349"/>
      <c r="B154" s="349"/>
      <c r="C154" s="349"/>
      <c r="D154" s="713"/>
      <c r="E154" s="119">
        <v>42</v>
      </c>
      <c r="F154" s="125">
        <v>499</v>
      </c>
      <c r="G154" s="36" t="s">
        <v>242</v>
      </c>
      <c r="H154" s="568">
        <f>H156+H155</f>
        <v>10000000</v>
      </c>
      <c r="I154" s="1113"/>
      <c r="J154" s="991">
        <f t="shared" si="5"/>
        <v>10000000</v>
      </c>
      <c r="CY154" s="2"/>
      <c r="CZ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 s="16" customFormat="1" ht="15.75">
      <c r="A155" s="346"/>
      <c r="B155" s="346"/>
      <c r="C155" s="346"/>
      <c r="D155" s="710"/>
      <c r="E155" s="322"/>
      <c r="F155" s="50">
        <v>499110</v>
      </c>
      <c r="G155" s="7" t="s">
        <v>243</v>
      </c>
      <c r="H155" s="566">
        <v>2000000</v>
      </c>
      <c r="I155" s="1120"/>
      <c r="J155" s="992">
        <f t="shared" si="5"/>
        <v>2000000</v>
      </c>
      <c r="CY155" s="2"/>
      <c r="CZ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 s="16" customFormat="1" ht="16.5" thickBot="1">
      <c r="A156" s="346"/>
      <c r="B156" s="346"/>
      <c r="C156" s="346"/>
      <c r="D156" s="710"/>
      <c r="E156" s="320"/>
      <c r="F156" s="34">
        <v>499120</v>
      </c>
      <c r="G156" s="35" t="s">
        <v>244</v>
      </c>
      <c r="H156" s="569">
        <v>8000000</v>
      </c>
      <c r="I156" s="1114"/>
      <c r="J156" s="988">
        <f t="shared" si="5"/>
        <v>8000000</v>
      </c>
      <c r="CY156" s="2"/>
      <c r="CZ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 s="16" customFormat="1" ht="16.5" thickTop="1">
      <c r="A157" s="346"/>
      <c r="B157" s="346"/>
      <c r="C157" s="346"/>
      <c r="D157" s="710"/>
      <c r="E157" s="119">
        <v>44</v>
      </c>
      <c r="F157" s="37">
        <v>512</v>
      </c>
      <c r="G157" s="36" t="s">
        <v>265</v>
      </c>
      <c r="H157" s="568">
        <f>H158+H159+H160</f>
        <v>52200000</v>
      </c>
      <c r="I157" s="1113"/>
      <c r="J157" s="1004">
        <f t="shared" si="5"/>
        <v>52200000</v>
      </c>
      <c r="CY157" s="2"/>
      <c r="CZ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 s="16" customFormat="1" ht="15.75">
      <c r="A158" s="346"/>
      <c r="B158" s="346"/>
      <c r="C158" s="346"/>
      <c r="D158" s="710"/>
      <c r="E158" s="54"/>
      <c r="F158" s="137">
        <v>512100</v>
      </c>
      <c r="G158" s="798" t="s">
        <v>57</v>
      </c>
      <c r="H158" s="613">
        <v>1200000</v>
      </c>
      <c r="I158" s="1130"/>
      <c r="J158" s="1005">
        <f>H158+I158</f>
        <v>1200000</v>
      </c>
      <c r="CY158" s="2"/>
      <c r="CZ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 s="16" customFormat="1" ht="15.75">
      <c r="A159" s="346"/>
      <c r="B159" s="346"/>
      <c r="C159" s="346"/>
      <c r="D159" s="710"/>
      <c r="E159" s="103"/>
      <c r="F159" s="6">
        <v>512200</v>
      </c>
      <c r="G159" s="7" t="s">
        <v>341</v>
      </c>
      <c r="H159" s="566">
        <v>1000000</v>
      </c>
      <c r="I159" s="1120"/>
      <c r="J159" s="1005">
        <f t="shared" si="5"/>
        <v>1000000</v>
      </c>
      <c r="CY159" s="2"/>
      <c r="CZ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 s="16" customFormat="1" ht="63">
      <c r="A160" s="346"/>
      <c r="B160" s="346"/>
      <c r="C160" s="346"/>
      <c r="D160" s="717"/>
      <c r="E160" s="6"/>
      <c r="F160" s="1199">
        <v>512900</v>
      </c>
      <c r="G160" s="24" t="s">
        <v>732</v>
      </c>
      <c r="H160" s="594">
        <v>50000000</v>
      </c>
      <c r="I160" s="1127"/>
      <c r="J160" s="1005">
        <f>H160+I160</f>
        <v>50000000</v>
      </c>
      <c r="CY160" s="2"/>
      <c r="CZ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 s="16" customFormat="1" ht="47.25">
      <c r="A161" s="346"/>
      <c r="B161" s="346"/>
      <c r="C161" s="346"/>
      <c r="D161" s="717"/>
      <c r="E161" s="6"/>
      <c r="F161" s="103"/>
      <c r="G161" s="24" t="s">
        <v>733</v>
      </c>
      <c r="H161" s="594"/>
      <c r="I161" s="1127"/>
      <c r="J161" s="1005"/>
      <c r="CY161" s="2"/>
      <c r="CZ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 s="16" customFormat="1" ht="15.75">
      <c r="A162" s="346"/>
      <c r="B162" s="346"/>
      <c r="C162" s="346"/>
      <c r="D162" s="717"/>
      <c r="E162" s="6">
        <v>45</v>
      </c>
      <c r="F162" s="785">
        <v>515</v>
      </c>
      <c r="G162" s="123" t="s">
        <v>521</v>
      </c>
      <c r="H162" s="584">
        <f>H163</f>
        <v>100000</v>
      </c>
      <c r="I162" s="1127"/>
      <c r="J162" s="1016">
        <f>J163</f>
        <v>100000</v>
      </c>
      <c r="CY162" s="2"/>
      <c r="CZ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 s="16" customFormat="1" ht="15.75">
      <c r="A163" s="346"/>
      <c r="B163" s="346"/>
      <c r="C163" s="346"/>
      <c r="D163" s="429"/>
      <c r="E163" s="20"/>
      <c r="F163" s="245">
        <v>515100</v>
      </c>
      <c r="G163" s="21" t="s">
        <v>521</v>
      </c>
      <c r="H163" s="573">
        <v>100000</v>
      </c>
      <c r="I163" s="1117"/>
      <c r="J163" s="1010">
        <f>H163+I163</f>
        <v>100000</v>
      </c>
      <c r="CY163" s="2"/>
      <c r="CZ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 s="16" customFormat="1" ht="31.5">
      <c r="A164" s="346"/>
      <c r="B164" s="346"/>
      <c r="C164" s="346"/>
      <c r="D164" s="429"/>
      <c r="E164" s="1357"/>
      <c r="F164" s="50"/>
      <c r="G164" s="33" t="s">
        <v>266</v>
      </c>
      <c r="H164" s="596"/>
      <c r="I164" s="1132"/>
      <c r="J164" s="995"/>
      <c r="CY164" s="2"/>
      <c r="CZ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 s="16" customFormat="1" ht="15.75">
      <c r="A165" s="360"/>
      <c r="B165" s="360"/>
      <c r="C165" s="360"/>
      <c r="D165" s="1216"/>
      <c r="E165" s="1358"/>
      <c r="F165" s="1217"/>
      <c r="G165" s="19" t="s">
        <v>63</v>
      </c>
      <c r="H165" s="579">
        <f>H101+H103+H105+H107+H111+H113+H115+H122+H124+H131+H136+H139+H145+H147+H150+H152+H154+H157+H162</f>
        <v>143357000</v>
      </c>
      <c r="I165" s="1141"/>
      <c r="J165" s="1017">
        <f>H165+I165</f>
        <v>143357000</v>
      </c>
      <c r="CY165" s="2"/>
      <c r="CZ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 s="16" customFormat="1" ht="15.75">
      <c r="A166" s="23"/>
      <c r="B166" s="23"/>
      <c r="C166" s="23"/>
      <c r="D166" s="426"/>
      <c r="E166" s="23"/>
      <c r="F166" s="52"/>
      <c r="G166" s="7" t="s">
        <v>64</v>
      </c>
      <c r="H166" s="578"/>
      <c r="I166" s="1142">
        <f>I131+I157</f>
        <v>20000000</v>
      </c>
      <c r="J166" s="1018">
        <f>H166+I166</f>
        <v>20000000</v>
      </c>
      <c r="CY166" s="2"/>
      <c r="CZ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 s="16" customFormat="1" ht="15.75">
      <c r="A167" s="360"/>
      <c r="B167" s="360"/>
      <c r="C167" s="360"/>
      <c r="D167" s="727"/>
      <c r="E167" s="25"/>
      <c r="F167" s="54"/>
      <c r="G167" s="17" t="s">
        <v>267</v>
      </c>
      <c r="H167" s="598">
        <f>H165</f>
        <v>143357000</v>
      </c>
      <c r="I167" s="1142">
        <f>I166</f>
        <v>20000000</v>
      </c>
      <c r="J167" s="1018">
        <f>H167+I167</f>
        <v>163357000</v>
      </c>
      <c r="CY167" s="2"/>
      <c r="CZ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 s="16" customFormat="1" ht="15.75">
      <c r="A168" s="227"/>
      <c r="B168" s="227"/>
      <c r="C168" s="227">
        <v>133</v>
      </c>
      <c r="D168" s="728"/>
      <c r="E168" s="343"/>
      <c r="F168" s="46"/>
      <c r="G168" s="216" t="s">
        <v>345</v>
      </c>
      <c r="H168" s="578"/>
      <c r="I168" s="1142"/>
      <c r="J168" s="1018"/>
      <c r="CY168" s="2"/>
      <c r="CZ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 s="16" customFormat="1" ht="16.5" thickBot="1">
      <c r="A169" s="656"/>
      <c r="B169" s="656"/>
      <c r="C169" s="656"/>
      <c r="D169" s="656"/>
      <c r="E169" s="106"/>
      <c r="F169" s="106"/>
      <c r="G169" s="657" t="s">
        <v>685</v>
      </c>
      <c r="H169" s="1080">
        <f>H170+H171+H172</f>
        <v>560000</v>
      </c>
      <c r="I169" s="1134"/>
      <c r="J169" s="989">
        <f>H169+I169</f>
        <v>560000</v>
      </c>
      <c r="CY169" s="2"/>
      <c r="CZ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 s="16" customFormat="1" ht="16.5" thickTop="1">
      <c r="A170" s="346"/>
      <c r="B170" s="346"/>
      <c r="C170" s="346"/>
      <c r="D170" s="346"/>
      <c r="E170" s="469">
        <v>46</v>
      </c>
      <c r="F170" s="54">
        <v>423</v>
      </c>
      <c r="G170" s="162" t="s">
        <v>237</v>
      </c>
      <c r="H170" s="580">
        <v>460000</v>
      </c>
      <c r="I170" s="1130"/>
      <c r="J170" s="1002">
        <f>H170</f>
        <v>460000</v>
      </c>
      <c r="CY170" s="2"/>
      <c r="CZ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 s="16" customFormat="1" ht="31.5">
      <c r="A171" s="360"/>
      <c r="B171" s="360"/>
      <c r="C171" s="360"/>
      <c r="D171" s="360"/>
      <c r="E171" s="6">
        <v>47</v>
      </c>
      <c r="F171" s="269">
        <v>424</v>
      </c>
      <c r="G171" s="150" t="s">
        <v>688</v>
      </c>
      <c r="H171" s="1079">
        <v>50000</v>
      </c>
      <c r="I171" s="1142"/>
      <c r="J171" s="990">
        <f>H171</f>
        <v>50000</v>
      </c>
      <c r="CY171" s="2"/>
      <c r="CZ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 s="16" customFormat="1" ht="15.75">
      <c r="A172" s="395"/>
      <c r="B172" s="395"/>
      <c r="C172" s="395"/>
      <c r="D172" s="395"/>
      <c r="E172" s="6">
        <v>48</v>
      </c>
      <c r="F172" s="103">
        <v>426</v>
      </c>
      <c r="G172" s="162" t="s">
        <v>263</v>
      </c>
      <c r="H172" s="580">
        <v>50000</v>
      </c>
      <c r="I172" s="1130"/>
      <c r="J172" s="1002">
        <f>H172</f>
        <v>50000</v>
      </c>
      <c r="CY172" s="2"/>
      <c r="CZ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 s="16" customFormat="1" ht="31.5">
      <c r="A173" s="346"/>
      <c r="B173" s="346"/>
      <c r="C173" s="346"/>
      <c r="D173" s="717"/>
      <c r="E173" s="220"/>
      <c r="F173" s="103"/>
      <c r="G173" s="33" t="s">
        <v>686</v>
      </c>
      <c r="H173" s="596"/>
      <c r="I173" s="1132"/>
      <c r="J173" s="995"/>
      <c r="CY173" s="2"/>
      <c r="CZ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 s="16" customFormat="1" ht="15.75">
      <c r="A174" s="346"/>
      <c r="B174" s="346"/>
      <c r="C174" s="346"/>
      <c r="D174" s="717"/>
      <c r="E174" s="43"/>
      <c r="F174" s="50"/>
      <c r="G174" s="7" t="s">
        <v>63</v>
      </c>
      <c r="H174" s="581">
        <f>H170+H171+H172</f>
        <v>560000</v>
      </c>
      <c r="I174" s="1122"/>
      <c r="J174" s="1020">
        <f>H174+I174</f>
        <v>560000</v>
      </c>
      <c r="CY174" s="2"/>
      <c r="CZ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 s="16" customFormat="1" ht="15.75">
      <c r="A175" s="346"/>
      <c r="B175" s="346"/>
      <c r="C175" s="346"/>
      <c r="D175" s="717"/>
      <c r="E175" s="43"/>
      <c r="F175" s="50"/>
      <c r="G175" s="60" t="s">
        <v>687</v>
      </c>
      <c r="H175" s="579">
        <f>H174</f>
        <v>560000</v>
      </c>
      <c r="I175" s="1123">
        <f>I173</f>
        <v>0</v>
      </c>
      <c r="J175" s="1021">
        <f>H175+I175</f>
        <v>560000</v>
      </c>
      <c r="CY175" s="2"/>
      <c r="CZ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 s="16" customFormat="1" ht="15.75">
      <c r="A176" s="227"/>
      <c r="B176" s="227"/>
      <c r="C176" s="227">
        <v>170</v>
      </c>
      <c r="D176" s="728"/>
      <c r="E176" s="343"/>
      <c r="F176" s="46"/>
      <c r="G176" s="216" t="s">
        <v>524</v>
      </c>
      <c r="H176" s="578"/>
      <c r="I176" s="1142"/>
      <c r="J176" s="1018"/>
      <c r="CY176" s="2"/>
      <c r="CZ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 s="16" customFormat="1" ht="15.75">
      <c r="A177" s="346"/>
      <c r="B177" s="346"/>
      <c r="C177" s="346"/>
      <c r="D177" s="710"/>
      <c r="E177" s="269">
        <v>49</v>
      </c>
      <c r="F177" s="6">
        <v>441</v>
      </c>
      <c r="G177" s="150" t="s">
        <v>358</v>
      </c>
      <c r="H177" s="599">
        <v>3500000</v>
      </c>
      <c r="I177" s="1142"/>
      <c r="J177" s="1018">
        <f>H177+I177</f>
        <v>3500000</v>
      </c>
      <c r="CY177" s="2"/>
      <c r="CZ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 s="16" customFormat="1" ht="15.75">
      <c r="A178" s="346"/>
      <c r="B178" s="346"/>
      <c r="C178" s="346"/>
      <c r="D178" s="710"/>
      <c r="E178" s="269">
        <v>50</v>
      </c>
      <c r="F178" s="6">
        <v>444</v>
      </c>
      <c r="G178" s="150" t="s">
        <v>379</v>
      </c>
      <c r="H178" s="599">
        <v>500000</v>
      </c>
      <c r="I178" s="1142"/>
      <c r="J178" s="1018">
        <f>H178+I178</f>
        <v>500000</v>
      </c>
      <c r="CY178" s="2"/>
      <c r="CZ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 s="16" customFormat="1" ht="31.5">
      <c r="A179" s="360"/>
      <c r="B179" s="360"/>
      <c r="C179" s="360"/>
      <c r="D179" s="729"/>
      <c r="E179" s="269">
        <v>51</v>
      </c>
      <c r="F179" s="6">
        <v>611</v>
      </c>
      <c r="G179" s="150" t="s">
        <v>206</v>
      </c>
      <c r="H179" s="599"/>
      <c r="I179" s="1142"/>
      <c r="J179" s="1018">
        <f>H179+I179</f>
        <v>0</v>
      </c>
      <c r="CY179" s="2"/>
      <c r="CZ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 s="16" customFormat="1" ht="31.5">
      <c r="A180" s="346"/>
      <c r="B180" s="346"/>
      <c r="C180" s="346"/>
      <c r="D180" s="717"/>
      <c r="E180" s="220"/>
      <c r="F180" s="103"/>
      <c r="G180" s="33" t="s">
        <v>525</v>
      </c>
      <c r="H180" s="596"/>
      <c r="I180" s="1132"/>
      <c r="J180" s="995"/>
      <c r="CY180" s="2"/>
      <c r="CZ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 s="16" customFormat="1" ht="15.75">
      <c r="A181" s="346"/>
      <c r="B181" s="346"/>
      <c r="C181" s="346"/>
      <c r="D181" s="717"/>
      <c r="E181" s="43"/>
      <c r="F181" s="50"/>
      <c r="G181" s="7" t="s">
        <v>63</v>
      </c>
      <c r="H181" s="578">
        <f>H177+H178+H179</f>
        <v>4000000</v>
      </c>
      <c r="I181" s="1122"/>
      <c r="J181" s="1020">
        <f>H181+I181</f>
        <v>4000000</v>
      </c>
      <c r="CY181" s="2"/>
      <c r="CZ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 s="16" customFormat="1" ht="16.5" thickBot="1">
      <c r="A182" s="346"/>
      <c r="B182" s="346"/>
      <c r="C182" s="346"/>
      <c r="D182" s="717"/>
      <c r="E182" s="43"/>
      <c r="F182" s="50"/>
      <c r="G182" s="60" t="s">
        <v>526</v>
      </c>
      <c r="H182" s="610">
        <f>H181</f>
        <v>4000000</v>
      </c>
      <c r="I182" s="1123">
        <f>I180</f>
        <v>0</v>
      </c>
      <c r="J182" s="1021">
        <f>H182+I182</f>
        <v>4000000</v>
      </c>
      <c r="CY182" s="2"/>
      <c r="CZ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 s="16" customFormat="1" ht="33" thickBot="1" thickTop="1">
      <c r="A183" s="92"/>
      <c r="B183" s="92"/>
      <c r="C183" s="92">
        <v>320</v>
      </c>
      <c r="D183" s="92"/>
      <c r="E183" s="327"/>
      <c r="F183" s="130"/>
      <c r="G183" s="128" t="s">
        <v>528</v>
      </c>
      <c r="H183" s="575"/>
      <c r="I183" s="1121"/>
      <c r="J183" s="1022"/>
      <c r="CY183" s="2"/>
      <c r="CZ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 s="16" customFormat="1" ht="16.5" thickTop="1">
      <c r="A184" s="23"/>
      <c r="B184" s="23"/>
      <c r="C184" s="23"/>
      <c r="D184" s="58"/>
      <c r="E184" s="119">
        <v>52</v>
      </c>
      <c r="F184" s="232">
        <v>481</v>
      </c>
      <c r="G184" s="36" t="s">
        <v>529</v>
      </c>
      <c r="H184" s="585">
        <v>100000</v>
      </c>
      <c r="I184" s="1121"/>
      <c r="J184" s="1001">
        <f>H184+I184</f>
        <v>100000</v>
      </c>
      <c r="CY184" s="2"/>
      <c r="CZ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 s="16" customFormat="1" ht="15.75">
      <c r="A185" s="23"/>
      <c r="B185" s="23"/>
      <c r="C185" s="23"/>
      <c r="D185" s="58"/>
      <c r="E185" s="103">
        <v>53</v>
      </c>
      <c r="F185" s="653">
        <v>424</v>
      </c>
      <c r="G185" s="60" t="s">
        <v>122</v>
      </c>
      <c r="H185" s="645">
        <v>1000000</v>
      </c>
      <c r="I185" s="1115"/>
      <c r="J185" s="994">
        <f>H185+I185</f>
        <v>1000000</v>
      </c>
      <c r="CY185" s="2"/>
      <c r="CZ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 s="16" customFormat="1" ht="63.75" thickBot="1">
      <c r="A186" s="417"/>
      <c r="B186" s="417"/>
      <c r="C186" s="417"/>
      <c r="D186" s="417"/>
      <c r="E186" s="34"/>
      <c r="F186" s="652"/>
      <c r="G186" s="225" t="s">
        <v>123</v>
      </c>
      <c r="H186" s="611"/>
      <c r="I186" s="1114"/>
      <c r="J186" s="1023"/>
      <c r="CY186" s="2"/>
      <c r="CZ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 s="16" customFormat="1" ht="32.25" thickTop="1">
      <c r="A187" s="361"/>
      <c r="B187" s="361"/>
      <c r="C187" s="361"/>
      <c r="D187" s="80"/>
      <c r="E187" s="71"/>
      <c r="F187" s="94"/>
      <c r="G187" s="36" t="s">
        <v>412</v>
      </c>
      <c r="H187" s="591"/>
      <c r="I187" s="1131"/>
      <c r="J187" s="991"/>
      <c r="CY187" s="2"/>
      <c r="CZ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 s="16" customFormat="1" ht="15.75">
      <c r="A188" s="267"/>
      <c r="B188" s="267"/>
      <c r="C188" s="267"/>
      <c r="D188" s="79"/>
      <c r="E188" s="72"/>
      <c r="F188" s="95"/>
      <c r="G188" s="7" t="s">
        <v>63</v>
      </c>
      <c r="H188" s="581">
        <f>H184+H185</f>
        <v>1100000</v>
      </c>
      <c r="I188" s="1122"/>
      <c r="J188" s="1019">
        <f>H188+I188</f>
        <v>1100000</v>
      </c>
      <c r="CY188" s="2"/>
      <c r="CZ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 s="16" customFormat="1" ht="16.5" thickBot="1">
      <c r="A189" s="23"/>
      <c r="B189" s="23"/>
      <c r="C189" s="23"/>
      <c r="D189" s="51"/>
      <c r="E189" s="43"/>
      <c r="F189" s="68"/>
      <c r="G189" s="17" t="s">
        <v>413</v>
      </c>
      <c r="H189" s="609">
        <f>H188</f>
        <v>1100000</v>
      </c>
      <c r="I189" s="1142"/>
      <c r="J189" s="1019">
        <f>H189+I189</f>
        <v>1100000</v>
      </c>
      <c r="CY189" s="2"/>
      <c r="CZ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 s="16" customFormat="1" ht="33" thickBot="1" thickTop="1">
      <c r="A190" s="92"/>
      <c r="B190" s="92"/>
      <c r="C190" s="92">
        <v>360</v>
      </c>
      <c r="D190" s="176"/>
      <c r="E190" s="344"/>
      <c r="F190" s="235"/>
      <c r="G190" s="238" t="s">
        <v>534</v>
      </c>
      <c r="H190" s="600"/>
      <c r="I190" s="1143"/>
      <c r="J190" s="1024"/>
      <c r="CY190" s="2"/>
      <c r="CZ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 s="16" customFormat="1" ht="16.5" thickTop="1">
      <c r="A191" s="23"/>
      <c r="B191" s="23"/>
      <c r="C191" s="23"/>
      <c r="D191" s="58"/>
      <c r="E191" s="44">
        <v>54</v>
      </c>
      <c r="F191" s="256">
        <v>423</v>
      </c>
      <c r="G191" s="124" t="s">
        <v>237</v>
      </c>
      <c r="H191" s="641"/>
      <c r="I191" s="1113"/>
      <c r="J191" s="991">
        <f>H191+I191</f>
        <v>0</v>
      </c>
      <c r="CY191" s="2"/>
      <c r="CZ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 s="16" customFormat="1" ht="15.75">
      <c r="A192" s="23"/>
      <c r="B192" s="23"/>
      <c r="C192" s="23"/>
      <c r="D192" s="23"/>
      <c r="E192" s="6">
        <v>55</v>
      </c>
      <c r="F192" s="257">
        <v>424</v>
      </c>
      <c r="G192" s="132" t="s">
        <v>261</v>
      </c>
      <c r="H192" s="609"/>
      <c r="I192" s="1142"/>
      <c r="J192" s="1018">
        <f>H192+I192</f>
        <v>0</v>
      </c>
      <c r="CY192" s="2"/>
      <c r="CZ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 s="16" customFormat="1" ht="16.5" thickBot="1">
      <c r="A193" s="117"/>
      <c r="B193" s="117"/>
      <c r="C193" s="117"/>
      <c r="D193" s="59"/>
      <c r="E193" s="41">
        <v>56</v>
      </c>
      <c r="F193" s="259">
        <v>512</v>
      </c>
      <c r="G193" s="133" t="s">
        <v>265</v>
      </c>
      <c r="H193" s="646">
        <v>1200000</v>
      </c>
      <c r="I193" s="1134"/>
      <c r="J193" s="989">
        <f>H193+I193</f>
        <v>1200000</v>
      </c>
      <c r="CY193" s="2"/>
      <c r="CZ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 s="16" customFormat="1" ht="32.25" thickTop="1">
      <c r="A194" s="23"/>
      <c r="B194" s="23"/>
      <c r="C194" s="23"/>
      <c r="D194" s="51"/>
      <c r="E194" s="43"/>
      <c r="F194" s="258"/>
      <c r="G194" s="36" t="s">
        <v>535</v>
      </c>
      <c r="H194" s="601"/>
      <c r="I194" s="1118"/>
      <c r="J194" s="1006"/>
      <c r="CY194" s="2"/>
      <c r="CZ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 s="16" customFormat="1" ht="15.75">
      <c r="A195" s="23"/>
      <c r="B195" s="23"/>
      <c r="C195" s="23"/>
      <c r="D195" s="51"/>
      <c r="E195" s="43"/>
      <c r="F195" s="258"/>
      <c r="G195" s="7" t="s">
        <v>63</v>
      </c>
      <c r="H195" s="579">
        <f>H191+H192+H193</f>
        <v>1200000</v>
      </c>
      <c r="I195" s="1123"/>
      <c r="J195" s="1021">
        <f>H195</f>
        <v>1200000</v>
      </c>
      <c r="CY195" s="2"/>
      <c r="CZ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 s="16" customFormat="1" ht="16.5" thickBot="1">
      <c r="A196" s="117"/>
      <c r="B196" s="117"/>
      <c r="C196" s="117"/>
      <c r="D196" s="78"/>
      <c r="E196" s="40"/>
      <c r="F196" s="81"/>
      <c r="G196" s="17" t="s">
        <v>536</v>
      </c>
      <c r="H196" s="646">
        <f>H195</f>
        <v>1200000</v>
      </c>
      <c r="I196" s="1134"/>
      <c r="J196" s="989">
        <f>H196+I196</f>
        <v>1200000</v>
      </c>
      <c r="CY196" s="2"/>
      <c r="CZ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 s="16" customFormat="1" ht="17.25" thickBot="1" thickTop="1">
      <c r="A197" s="92"/>
      <c r="B197" s="92"/>
      <c r="C197" s="92">
        <v>620</v>
      </c>
      <c r="D197" s="92"/>
      <c r="E197" s="108"/>
      <c r="F197" s="235"/>
      <c r="G197" s="237" t="s">
        <v>355</v>
      </c>
      <c r="H197" s="600"/>
      <c r="I197" s="1143"/>
      <c r="J197" s="1024"/>
      <c r="CY197" s="2"/>
      <c r="CZ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 s="16" customFormat="1" ht="32.25" thickTop="1">
      <c r="A198" s="431"/>
      <c r="B198" s="431"/>
      <c r="C198" s="26"/>
      <c r="D198" s="26"/>
      <c r="E198" s="25">
        <v>57</v>
      </c>
      <c r="F198" s="1267">
        <v>423</v>
      </c>
      <c r="G198" s="162" t="s">
        <v>682</v>
      </c>
      <c r="H198" s="577">
        <v>50000000</v>
      </c>
      <c r="I198" s="1130"/>
      <c r="J198" s="1019">
        <f>H198+I198</f>
        <v>50000000</v>
      </c>
      <c r="CY198" s="2"/>
      <c r="CZ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 s="16" customFormat="1" ht="15.75">
      <c r="A199" s="431"/>
      <c r="B199" s="431"/>
      <c r="C199" s="209"/>
      <c r="D199" s="209"/>
      <c r="E199" s="6">
        <v>58</v>
      </c>
      <c r="F199" s="1265">
        <v>424</v>
      </c>
      <c r="G199" s="798" t="s">
        <v>74</v>
      </c>
      <c r="H199" s="612">
        <v>550000</v>
      </c>
      <c r="I199" s="1130"/>
      <c r="J199" s="1019">
        <f>H199+I199</f>
        <v>550000</v>
      </c>
      <c r="CY199" s="2"/>
      <c r="CZ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 s="16" customFormat="1" ht="15.75">
      <c r="A200" s="1264"/>
      <c r="B200" s="1264"/>
      <c r="C200" s="209"/>
      <c r="D200" s="209"/>
      <c r="E200" s="6">
        <v>58.1</v>
      </c>
      <c r="F200" s="1265">
        <v>511</v>
      </c>
      <c r="G200" s="1266" t="s">
        <v>338</v>
      </c>
      <c r="H200" s="599">
        <v>12368186.8</v>
      </c>
      <c r="I200" s="1079"/>
      <c r="J200" s="599">
        <f>H200+I200</f>
        <v>12368186.8</v>
      </c>
      <c r="CY200" s="2"/>
      <c r="CZ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 s="16" customFormat="1" ht="15.75">
      <c r="A201" s="1264"/>
      <c r="B201" s="1264"/>
      <c r="C201" s="209"/>
      <c r="D201" s="209"/>
      <c r="E201" s="6">
        <v>58.2</v>
      </c>
      <c r="F201" s="1265">
        <v>541</v>
      </c>
      <c r="G201" s="798" t="s">
        <v>410</v>
      </c>
      <c r="H201" s="612">
        <v>1000000</v>
      </c>
      <c r="I201" s="1130"/>
      <c r="J201" s="1019">
        <f>H201+I201</f>
        <v>1000000</v>
      </c>
      <c r="CY201" s="2"/>
      <c r="CZ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 s="16" customFormat="1" ht="31.5">
      <c r="A202" s="426"/>
      <c r="B202" s="426"/>
      <c r="C202" s="426"/>
      <c r="D202" s="51"/>
      <c r="E202" s="43"/>
      <c r="F202" s="68"/>
      <c r="G202" s="33" t="s">
        <v>307</v>
      </c>
      <c r="H202" s="577"/>
      <c r="I202" s="1130"/>
      <c r="J202" s="1019"/>
      <c r="CY202" s="2"/>
      <c r="CZ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 s="16" customFormat="1" ht="15.75">
      <c r="A203" s="426"/>
      <c r="B203" s="426"/>
      <c r="C203" s="426"/>
      <c r="D203" s="51"/>
      <c r="E203" s="43"/>
      <c r="F203" s="68"/>
      <c r="G203" s="7" t="s">
        <v>63</v>
      </c>
      <c r="H203" s="578">
        <f>H198+H199+H200+H201</f>
        <v>63918186.8</v>
      </c>
      <c r="I203" s="1142"/>
      <c r="J203" s="1018">
        <f>H203+I203</f>
        <v>63918186.8</v>
      </c>
      <c r="CY203" s="2"/>
      <c r="CZ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 s="16" customFormat="1" ht="16.5" thickBot="1">
      <c r="A204" s="427"/>
      <c r="B204" s="427"/>
      <c r="C204" s="427"/>
      <c r="D204" s="78"/>
      <c r="E204" s="40"/>
      <c r="F204" s="81"/>
      <c r="G204" s="60" t="s">
        <v>308</v>
      </c>
      <c r="H204" s="576">
        <f>H203</f>
        <v>63918186.8</v>
      </c>
      <c r="I204" s="1134"/>
      <c r="J204" s="989">
        <f>H204+I204</f>
        <v>63918186.8</v>
      </c>
      <c r="CY204" s="2"/>
      <c r="CZ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 s="16" customFormat="1" ht="17.25" thickBot="1" thickTop="1">
      <c r="A205" s="92"/>
      <c r="B205" s="92"/>
      <c r="C205" s="92">
        <v>630</v>
      </c>
      <c r="D205" s="176"/>
      <c r="E205" s="344"/>
      <c r="F205" s="235"/>
      <c r="G205" s="237" t="s">
        <v>316</v>
      </c>
      <c r="H205" s="600"/>
      <c r="I205" s="1143"/>
      <c r="J205" s="1024"/>
      <c r="CY205" s="2"/>
      <c r="CZ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 s="16" customFormat="1" ht="33" thickBot="1" thickTop="1">
      <c r="A206" s="70"/>
      <c r="B206" s="70"/>
      <c r="C206" s="70"/>
      <c r="D206" s="730"/>
      <c r="E206" s="942">
        <v>59</v>
      </c>
      <c r="F206" s="236">
        <v>451</v>
      </c>
      <c r="G206" s="1075" t="s">
        <v>566</v>
      </c>
      <c r="H206" s="600"/>
      <c r="I206" s="1144"/>
      <c r="J206" s="1024">
        <f>H206+I206</f>
        <v>0</v>
      </c>
      <c r="CY206" s="2"/>
      <c r="CZ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 s="16" customFormat="1" ht="32.25" thickTop="1">
      <c r="A207" s="76"/>
      <c r="B207" s="76"/>
      <c r="C207" s="76"/>
      <c r="D207" s="51"/>
      <c r="E207" s="43"/>
      <c r="F207" s="68"/>
      <c r="G207" s="36" t="s">
        <v>317</v>
      </c>
      <c r="H207" s="603"/>
      <c r="I207" s="1113"/>
      <c r="J207" s="984"/>
      <c r="CY207" s="2"/>
      <c r="CZ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 s="16" customFormat="1" ht="15.75">
      <c r="A208" s="23"/>
      <c r="B208" s="23"/>
      <c r="C208" s="23"/>
      <c r="D208" s="51"/>
      <c r="E208" s="43"/>
      <c r="F208" s="68"/>
      <c r="G208" s="7" t="s">
        <v>63</v>
      </c>
      <c r="H208" s="578">
        <f>H206</f>
        <v>0</v>
      </c>
      <c r="I208" s="1142"/>
      <c r="J208" s="1018">
        <f>H208+I208</f>
        <v>0</v>
      </c>
      <c r="CY208" s="2"/>
      <c r="CZ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 s="16" customFormat="1" ht="16.5" thickBot="1">
      <c r="A209" s="117"/>
      <c r="B209" s="117"/>
      <c r="C209" s="117"/>
      <c r="D209" s="78"/>
      <c r="E209" s="40"/>
      <c r="F209" s="81"/>
      <c r="G209" s="74" t="s">
        <v>537</v>
      </c>
      <c r="H209" s="853">
        <f>H208</f>
        <v>0</v>
      </c>
      <c r="I209" s="1145"/>
      <c r="J209" s="1025">
        <f>H209+I209</f>
        <v>0</v>
      </c>
      <c r="CY209" s="2"/>
      <c r="CZ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 s="16" customFormat="1" ht="17.25" thickBot="1" thickTop="1">
      <c r="A210" s="92"/>
      <c r="B210" s="92"/>
      <c r="C210" s="92">
        <v>510</v>
      </c>
      <c r="D210" s="731"/>
      <c r="E210" s="345"/>
      <c r="F210" s="274"/>
      <c r="G210" s="275" t="s">
        <v>565</v>
      </c>
      <c r="H210" s="603"/>
      <c r="I210" s="1144"/>
      <c r="J210" s="984"/>
      <c r="CY210" s="2"/>
      <c r="CZ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 s="16" customFormat="1" ht="48.75" thickBot="1" thickTop="1">
      <c r="A211" s="70"/>
      <c r="B211" s="70"/>
      <c r="C211" s="70"/>
      <c r="D211" s="730"/>
      <c r="E211" s="942">
        <v>60</v>
      </c>
      <c r="F211" s="236">
        <v>451</v>
      </c>
      <c r="G211" s="1075" t="s">
        <v>683</v>
      </c>
      <c r="H211" s="600">
        <v>5000000</v>
      </c>
      <c r="I211" s="1143"/>
      <c r="J211" s="1024">
        <f>H211+I211</f>
        <v>5000000</v>
      </c>
      <c r="CY211" s="2"/>
      <c r="CZ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 s="16" customFormat="1" ht="48" thickTop="1">
      <c r="A212" s="37"/>
      <c r="B212" s="37"/>
      <c r="C212" s="37"/>
      <c r="D212" s="37"/>
      <c r="E212" s="469"/>
      <c r="F212" s="232">
        <v>4511</v>
      </c>
      <c r="G212" s="147" t="s">
        <v>736</v>
      </c>
      <c r="H212" s="1079">
        <v>995000</v>
      </c>
      <c r="I212" s="1113"/>
      <c r="J212" s="993">
        <f>H212+I212</f>
        <v>995000</v>
      </c>
      <c r="CY212" s="2"/>
      <c r="CZ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 s="16" customFormat="1" ht="48" thickBot="1">
      <c r="A213" s="209"/>
      <c r="B213" s="1180"/>
      <c r="C213" s="1180"/>
      <c r="D213" s="1180"/>
      <c r="E213" s="1089"/>
      <c r="F213" s="1181">
        <v>4512</v>
      </c>
      <c r="G213" s="1182" t="s">
        <v>737</v>
      </c>
      <c r="H213" s="1183">
        <v>4005000</v>
      </c>
      <c r="I213" s="1184"/>
      <c r="J213" s="1185">
        <f>H213+I213</f>
        <v>4005000</v>
      </c>
      <c r="CY213" s="2"/>
      <c r="CZ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 s="16" customFormat="1" ht="31.5">
      <c r="A214" s="23"/>
      <c r="B214" s="23"/>
      <c r="C214" s="23"/>
      <c r="D214" s="51"/>
      <c r="E214" s="43"/>
      <c r="F214" s="68"/>
      <c r="G214" s="33" t="s">
        <v>567</v>
      </c>
      <c r="H214" s="596"/>
      <c r="I214" s="1132"/>
      <c r="J214" s="1019"/>
      <c r="CY214" s="2"/>
      <c r="CZ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 s="16" customFormat="1" ht="15.75">
      <c r="A215" s="23"/>
      <c r="B215" s="23"/>
      <c r="C215" s="23"/>
      <c r="D215" s="51"/>
      <c r="E215" s="43"/>
      <c r="F215" s="68"/>
      <c r="G215" s="7" t="s">
        <v>591</v>
      </c>
      <c r="H215" s="1200">
        <f>H211</f>
        <v>5000000</v>
      </c>
      <c r="I215" s="1122"/>
      <c r="J215" s="1019">
        <f>H215+I215</f>
        <v>5000000</v>
      </c>
      <c r="CY215" s="2"/>
      <c r="CZ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 s="16" customFormat="1" ht="15.75">
      <c r="A216" s="23"/>
      <c r="B216" s="23"/>
      <c r="C216" s="23"/>
      <c r="D216" s="51"/>
      <c r="E216" s="43"/>
      <c r="F216" s="68"/>
      <c r="G216" s="19" t="s">
        <v>75</v>
      </c>
      <c r="H216" s="597"/>
      <c r="I216" s="1141">
        <f>I211</f>
        <v>0</v>
      </c>
      <c r="J216" s="1018"/>
      <c r="CY216" s="2"/>
      <c r="CZ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 s="16" customFormat="1" ht="16.5" thickBot="1">
      <c r="A217" s="23"/>
      <c r="B217" s="23"/>
      <c r="C217" s="23"/>
      <c r="D217" s="51"/>
      <c r="E217" s="43"/>
      <c r="F217" s="68"/>
      <c r="G217" s="60" t="s">
        <v>568</v>
      </c>
      <c r="H217" s="579">
        <f>H215</f>
        <v>5000000</v>
      </c>
      <c r="I217" s="1123">
        <f>I216</f>
        <v>0</v>
      </c>
      <c r="J217" s="1006">
        <f>H217+I217</f>
        <v>5000000</v>
      </c>
      <c r="CY217" s="2"/>
      <c r="CZ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 s="16" customFormat="1" ht="17.25" thickBot="1" thickTop="1">
      <c r="A218" s="126"/>
      <c r="B218" s="126"/>
      <c r="C218" s="126">
        <v>436</v>
      </c>
      <c r="D218" s="126"/>
      <c r="E218" s="127"/>
      <c r="F218" s="425"/>
      <c r="G218" s="1081" t="s">
        <v>571</v>
      </c>
      <c r="H218" s="600"/>
      <c r="I218" s="1143"/>
      <c r="J218" s="1024"/>
      <c r="CY218" s="2"/>
      <c r="CZ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 s="16" customFormat="1" ht="33" thickBot="1" thickTop="1">
      <c r="A219" s="209"/>
      <c r="B219" s="209"/>
      <c r="C219" s="209"/>
      <c r="D219" s="209"/>
      <c r="E219" s="6">
        <v>61</v>
      </c>
      <c r="F219" s="422">
        <v>451</v>
      </c>
      <c r="G219" s="167" t="s">
        <v>566</v>
      </c>
      <c r="H219" s="1082">
        <v>5100000</v>
      </c>
      <c r="I219" s="1145"/>
      <c r="J219" s="1025">
        <f>H219+I219</f>
        <v>5100000</v>
      </c>
      <c r="CY219" s="2"/>
      <c r="CZ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 s="16" customFormat="1" ht="32.25" thickTop="1">
      <c r="A220" s="423"/>
      <c r="B220" s="423"/>
      <c r="C220" s="423"/>
      <c r="D220" s="401"/>
      <c r="E220" s="220"/>
      <c r="F220" s="424"/>
      <c r="G220" s="36" t="s">
        <v>572</v>
      </c>
      <c r="H220" s="577"/>
      <c r="I220" s="1130"/>
      <c r="J220" s="1019"/>
      <c r="CY220" s="2"/>
      <c r="CZ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 s="16" customFormat="1" ht="15.75">
      <c r="A221" s="23"/>
      <c r="B221" s="23"/>
      <c r="C221" s="23"/>
      <c r="D221" s="51"/>
      <c r="E221" s="43"/>
      <c r="F221" s="68"/>
      <c r="G221" s="7" t="s">
        <v>591</v>
      </c>
      <c r="H221" s="578">
        <f>H219</f>
        <v>5100000</v>
      </c>
      <c r="I221" s="1142"/>
      <c r="J221" s="1018">
        <f>H221+I221</f>
        <v>5100000</v>
      </c>
      <c r="CY221" s="2"/>
      <c r="CZ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 s="16" customFormat="1" ht="16.5" thickBot="1">
      <c r="A222" s="23"/>
      <c r="B222" s="23"/>
      <c r="C222" s="23"/>
      <c r="D222" s="51"/>
      <c r="E222" s="43"/>
      <c r="F222" s="68"/>
      <c r="G222" s="60" t="s">
        <v>573</v>
      </c>
      <c r="H222" s="579">
        <f>H221</f>
        <v>5100000</v>
      </c>
      <c r="I222" s="1123"/>
      <c r="J222" s="1021">
        <f>H222+I222</f>
        <v>5100000</v>
      </c>
      <c r="CY222" s="2"/>
      <c r="CZ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 s="16" customFormat="1" ht="17.25" thickBot="1" thickTop="1">
      <c r="A223" s="126"/>
      <c r="B223" s="126"/>
      <c r="C223" s="126">
        <v>840</v>
      </c>
      <c r="D223" s="126"/>
      <c r="E223" s="127"/>
      <c r="F223" s="130"/>
      <c r="G223" s="231" t="s">
        <v>121</v>
      </c>
      <c r="H223" s="615"/>
      <c r="I223" s="1146"/>
      <c r="J223" s="1026"/>
      <c r="CY223" s="2"/>
      <c r="CZ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 s="16" customFormat="1" ht="32.25" thickTop="1">
      <c r="A224" s="346"/>
      <c r="B224" s="346"/>
      <c r="C224" s="346"/>
      <c r="D224" s="710"/>
      <c r="E224" s="341">
        <v>62</v>
      </c>
      <c r="F224" s="37">
        <v>481</v>
      </c>
      <c r="G224" s="36" t="s">
        <v>268</v>
      </c>
      <c r="H224" s="568">
        <f>H225+H227+H229+H230+H232+H234+H236+H237</f>
        <v>9432000</v>
      </c>
      <c r="I224" s="1113"/>
      <c r="J224" s="991">
        <f>H224+I224</f>
        <v>9432000</v>
      </c>
      <c r="CY224" s="2"/>
      <c r="CZ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 s="16" customFormat="1" ht="15.75">
      <c r="A225" s="346"/>
      <c r="B225" s="346"/>
      <c r="C225" s="346"/>
      <c r="D225" s="710"/>
      <c r="E225" s="269"/>
      <c r="F225" s="6">
        <v>481930</v>
      </c>
      <c r="G225" s="681" t="s">
        <v>583</v>
      </c>
      <c r="H225" s="586">
        <v>500000</v>
      </c>
      <c r="I225" s="1128"/>
      <c r="J225" s="1027">
        <f>H225+I225</f>
        <v>500000</v>
      </c>
      <c r="CY225" s="2"/>
      <c r="CZ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 s="16" customFormat="1" ht="47.25">
      <c r="A226" s="346"/>
      <c r="B226" s="346"/>
      <c r="C226" s="346"/>
      <c r="D226" s="710"/>
      <c r="E226" s="269"/>
      <c r="F226" s="6"/>
      <c r="G226" s="681" t="s">
        <v>684</v>
      </c>
      <c r="H226" s="586"/>
      <c r="I226" s="1128"/>
      <c r="J226" s="1027"/>
      <c r="CY226" s="2"/>
      <c r="CZ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 s="16" customFormat="1" ht="15.75">
      <c r="A227" s="346"/>
      <c r="B227" s="346"/>
      <c r="C227" s="346"/>
      <c r="D227" s="710"/>
      <c r="E227" s="269"/>
      <c r="F227" s="6">
        <v>481990</v>
      </c>
      <c r="G227" s="7" t="s">
        <v>28</v>
      </c>
      <c r="H227" s="566">
        <v>1300000</v>
      </c>
      <c r="I227" s="1120"/>
      <c r="J227" s="1027">
        <f aca="true" t="shared" si="6" ref="J227:J236">H227+I227</f>
        <v>1300000</v>
      </c>
      <c r="CY227" s="2"/>
      <c r="CZ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 s="16" customFormat="1" ht="60.75" customHeight="1">
      <c r="A228" s="346"/>
      <c r="B228" s="346"/>
      <c r="C228" s="346"/>
      <c r="D228" s="710"/>
      <c r="E228" s="269"/>
      <c r="F228" s="6"/>
      <c r="G228" s="7" t="s">
        <v>166</v>
      </c>
      <c r="H228" s="566"/>
      <c r="I228" s="1120"/>
      <c r="J228" s="1027"/>
      <c r="CY228" s="2"/>
      <c r="CZ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 s="16" customFormat="1" ht="47.25">
      <c r="A229" s="346"/>
      <c r="B229" s="346"/>
      <c r="C229" s="346"/>
      <c r="D229" s="710"/>
      <c r="E229" s="269"/>
      <c r="F229" s="1201">
        <v>481940</v>
      </c>
      <c r="G229" s="7" t="s">
        <v>29</v>
      </c>
      <c r="H229" s="586">
        <v>424000</v>
      </c>
      <c r="I229" s="1128"/>
      <c r="J229" s="1027">
        <f t="shared" si="6"/>
        <v>424000</v>
      </c>
      <c r="CY229" s="2"/>
      <c r="CZ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 s="16" customFormat="1" ht="15.75">
      <c r="A230" s="346"/>
      <c r="B230" s="346"/>
      <c r="C230" s="346"/>
      <c r="D230" s="710"/>
      <c r="E230" s="322"/>
      <c r="F230" s="6">
        <v>481990</v>
      </c>
      <c r="G230" s="229" t="s">
        <v>30</v>
      </c>
      <c r="H230" s="566">
        <v>180000</v>
      </c>
      <c r="I230" s="1120"/>
      <c r="J230" s="1027">
        <f t="shared" si="6"/>
        <v>180000</v>
      </c>
      <c r="CY230" s="2"/>
      <c r="CZ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 s="16" customFormat="1" ht="43.5" customHeight="1">
      <c r="A231" s="346"/>
      <c r="B231" s="346"/>
      <c r="C231" s="346"/>
      <c r="D231" s="710"/>
      <c r="E231" s="322"/>
      <c r="F231" s="6"/>
      <c r="G231" s="229" t="s">
        <v>165</v>
      </c>
      <c r="H231" s="566"/>
      <c r="I231" s="1120"/>
      <c r="J231" s="1027"/>
      <c r="CY231" s="2"/>
      <c r="CZ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 s="16" customFormat="1" ht="31.5">
      <c r="A232" s="346"/>
      <c r="B232" s="346"/>
      <c r="C232" s="346"/>
      <c r="D232" s="710"/>
      <c r="E232" s="269"/>
      <c r="F232" s="6">
        <v>481990</v>
      </c>
      <c r="G232" s="7" t="s">
        <v>31</v>
      </c>
      <c r="H232" s="566">
        <v>290000</v>
      </c>
      <c r="I232" s="1120"/>
      <c r="J232" s="1027">
        <f t="shared" si="6"/>
        <v>290000</v>
      </c>
      <c r="CY232" s="2"/>
      <c r="CZ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 s="16" customFormat="1" ht="63">
      <c r="A233" s="346"/>
      <c r="B233" s="346"/>
      <c r="C233" s="346"/>
      <c r="D233" s="710"/>
      <c r="E233" s="103"/>
      <c r="F233" s="20"/>
      <c r="G233" s="229" t="s">
        <v>763</v>
      </c>
      <c r="H233" s="567"/>
      <c r="I233" s="1115"/>
      <c r="J233" s="1028"/>
      <c r="CY233" s="2"/>
      <c r="CZ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 s="16" customFormat="1" ht="15.75">
      <c r="A234" s="346"/>
      <c r="B234" s="346"/>
      <c r="C234" s="346"/>
      <c r="D234" s="710"/>
      <c r="E234" s="103"/>
      <c r="F234" s="20">
        <v>481940</v>
      </c>
      <c r="G234" s="19" t="s">
        <v>103</v>
      </c>
      <c r="H234" s="567">
        <v>126000</v>
      </c>
      <c r="I234" s="1115"/>
      <c r="J234" s="1028">
        <f t="shared" si="6"/>
        <v>126000</v>
      </c>
      <c r="CY234" s="2"/>
      <c r="CZ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 s="16" customFormat="1" ht="63">
      <c r="A235" s="346"/>
      <c r="B235" s="346"/>
      <c r="C235" s="346"/>
      <c r="D235" s="710"/>
      <c r="E235" s="269"/>
      <c r="F235" s="6"/>
      <c r="G235" s="229" t="s">
        <v>167</v>
      </c>
      <c r="H235" s="566"/>
      <c r="I235" s="1120"/>
      <c r="J235" s="1027">
        <f t="shared" si="6"/>
        <v>0</v>
      </c>
      <c r="CY235" s="2"/>
      <c r="CZ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 s="16" customFormat="1" ht="15.75">
      <c r="A236" s="346"/>
      <c r="B236" s="346"/>
      <c r="C236" s="346"/>
      <c r="D236" s="710"/>
      <c r="E236" s="269"/>
      <c r="F236" s="6">
        <v>481940</v>
      </c>
      <c r="G236" s="7" t="s">
        <v>104</v>
      </c>
      <c r="H236" s="566">
        <v>112000</v>
      </c>
      <c r="I236" s="1120"/>
      <c r="J236" s="1027">
        <f t="shared" si="6"/>
        <v>112000</v>
      </c>
      <c r="CY236" s="2"/>
      <c r="CZ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 s="16" customFormat="1" ht="31.5">
      <c r="A237" s="360"/>
      <c r="B237" s="360"/>
      <c r="C237" s="360"/>
      <c r="D237" s="729"/>
      <c r="E237" s="322"/>
      <c r="F237" s="6">
        <v>481940</v>
      </c>
      <c r="G237" s="7" t="s">
        <v>584</v>
      </c>
      <c r="H237" s="566">
        <v>6500000</v>
      </c>
      <c r="I237" s="1120"/>
      <c r="J237" s="1011">
        <f>H237+I237</f>
        <v>6500000</v>
      </c>
      <c r="CY237" s="2"/>
      <c r="CZ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 s="16" customFormat="1" ht="78.75">
      <c r="A238" s="346"/>
      <c r="B238" s="346"/>
      <c r="C238" s="346"/>
      <c r="D238" s="710"/>
      <c r="E238" s="1218"/>
      <c r="F238" s="25"/>
      <c r="G238" s="24" t="s">
        <v>762</v>
      </c>
      <c r="H238" s="572"/>
      <c r="I238" s="1117"/>
      <c r="J238" s="1010"/>
      <c r="CY238" s="2"/>
      <c r="CZ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 s="16" customFormat="1" ht="31.5">
      <c r="A239" s="346"/>
      <c r="B239" s="346"/>
      <c r="C239" s="346"/>
      <c r="D239" s="710"/>
      <c r="E239" s="319"/>
      <c r="F239" s="22"/>
      <c r="G239" s="33" t="s">
        <v>706</v>
      </c>
      <c r="H239" s="595"/>
      <c r="I239" s="1115"/>
      <c r="J239" s="1012"/>
      <c r="CY239" s="2"/>
      <c r="CZ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 s="16" customFormat="1" ht="15.75">
      <c r="A240" s="346"/>
      <c r="B240" s="346"/>
      <c r="C240" s="346"/>
      <c r="D240" s="710"/>
      <c r="E240" s="319"/>
      <c r="F240" s="22"/>
      <c r="G240" s="7" t="s">
        <v>591</v>
      </c>
      <c r="H240" s="595">
        <f>H224</f>
        <v>9432000</v>
      </c>
      <c r="I240" s="1115"/>
      <c r="J240" s="1012">
        <f>H240</f>
        <v>9432000</v>
      </c>
      <c r="CY240" s="2"/>
      <c r="CZ240" s="2"/>
      <c r="GH240" s="2"/>
      <c r="GI240" s="2"/>
      <c r="GJ240" s="2"/>
      <c r="GK240" s="2"/>
      <c r="GL240" s="2"/>
      <c r="GM240" s="2"/>
      <c r="GN240" s="2"/>
      <c r="GO240" s="2"/>
      <c r="GP240" s="2"/>
    </row>
    <row r="241" spans="1:198" s="16" customFormat="1" ht="16.5" thickBot="1">
      <c r="A241" s="346"/>
      <c r="B241" s="346"/>
      <c r="C241" s="346"/>
      <c r="D241" s="710"/>
      <c r="E241" s="319"/>
      <c r="F241" s="22"/>
      <c r="G241" s="60" t="s">
        <v>707</v>
      </c>
      <c r="H241" s="611">
        <f>H240</f>
        <v>9432000</v>
      </c>
      <c r="I241" s="1114"/>
      <c r="J241" s="1206">
        <f>H241</f>
        <v>9432000</v>
      </c>
      <c r="CY241" s="2"/>
      <c r="CZ241" s="2"/>
      <c r="GH241" s="2"/>
      <c r="GI241" s="2"/>
      <c r="GJ241" s="2"/>
      <c r="GK241" s="2"/>
      <c r="GL241" s="2"/>
      <c r="GM241" s="2"/>
      <c r="GN241" s="2"/>
      <c r="GO241" s="2"/>
      <c r="GP241" s="2"/>
    </row>
    <row r="242" spans="1:198" s="16" customFormat="1" ht="17.25" thickBot="1" thickTop="1">
      <c r="A242" s="92"/>
      <c r="B242" s="92"/>
      <c r="C242" s="92"/>
      <c r="D242" s="176"/>
      <c r="E242" s="176"/>
      <c r="F242" s="108"/>
      <c r="G242" s="82" t="s">
        <v>39</v>
      </c>
      <c r="H242" s="600"/>
      <c r="I242" s="1143"/>
      <c r="J242" s="1029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CY242" s="2"/>
      <c r="CZ242" s="2"/>
      <c r="GH242" s="2"/>
      <c r="GI242" s="2"/>
      <c r="GJ242" s="2"/>
      <c r="GK242" s="2"/>
      <c r="GL242" s="2"/>
      <c r="GM242" s="2"/>
      <c r="GN242" s="2"/>
      <c r="GO242" s="2"/>
      <c r="GP242" s="2"/>
    </row>
    <row r="243" spans="1:198" s="16" customFormat="1" ht="17.25" thickBot="1" thickTop="1">
      <c r="A243" s="92"/>
      <c r="B243" s="92"/>
      <c r="C243" s="92">
        <v>920</v>
      </c>
      <c r="D243" s="176"/>
      <c r="E243" s="176"/>
      <c r="F243" s="108"/>
      <c r="G243" s="172" t="s">
        <v>381</v>
      </c>
      <c r="H243" s="604"/>
      <c r="I243" s="1116"/>
      <c r="J243" s="1029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CY243" s="2"/>
      <c r="CZ243" s="2"/>
      <c r="GH243" s="2"/>
      <c r="GI243" s="2"/>
      <c r="GJ243" s="2"/>
      <c r="GK243" s="2"/>
      <c r="GL243" s="2"/>
      <c r="GM243" s="2"/>
      <c r="GN243" s="2"/>
      <c r="GO243" s="2"/>
      <c r="GP243" s="2"/>
    </row>
    <row r="244" spans="1:198" s="16" customFormat="1" ht="32.25" thickTop="1">
      <c r="A244" s="76"/>
      <c r="B244" s="76"/>
      <c r="C244" s="76"/>
      <c r="D244" s="58"/>
      <c r="E244" s="54"/>
      <c r="F244" s="25"/>
      <c r="G244" s="33" t="s">
        <v>269</v>
      </c>
      <c r="H244" s="589"/>
      <c r="I244" s="1127"/>
      <c r="J244" s="995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CY244" s="2"/>
      <c r="CZ244" s="2"/>
      <c r="GH244" s="2"/>
      <c r="GI244" s="2"/>
      <c r="GJ244" s="2"/>
      <c r="GK244" s="2"/>
      <c r="GL244" s="2"/>
      <c r="GM244" s="2"/>
      <c r="GN244" s="2"/>
      <c r="GO244" s="2"/>
      <c r="GP244" s="2"/>
    </row>
    <row r="245" spans="1:198" s="16" customFormat="1" ht="15.75">
      <c r="A245" s="23"/>
      <c r="B245" s="23"/>
      <c r="C245" s="23"/>
      <c r="D245" s="58"/>
      <c r="E245" s="54"/>
      <c r="F245" s="122">
        <v>463</v>
      </c>
      <c r="G245" s="33" t="s">
        <v>336</v>
      </c>
      <c r="H245" s="584">
        <f>H246+H259</f>
        <v>9620000</v>
      </c>
      <c r="I245" s="1127"/>
      <c r="J245" s="995">
        <f>H245+I245</f>
        <v>9620000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CY245" s="2"/>
      <c r="CZ245" s="2"/>
      <c r="GH245" s="2"/>
      <c r="GI245" s="2"/>
      <c r="GJ245" s="2"/>
      <c r="GK245" s="2"/>
      <c r="GL245" s="2"/>
      <c r="GM245" s="2"/>
      <c r="GN245" s="2"/>
      <c r="GO245" s="2"/>
      <c r="GP245" s="2"/>
    </row>
    <row r="246" spans="1:198" s="16" customFormat="1" ht="31.5">
      <c r="A246" s="23"/>
      <c r="B246" s="23"/>
      <c r="C246" s="23"/>
      <c r="D246" s="58"/>
      <c r="E246" s="54">
        <v>63</v>
      </c>
      <c r="F246" s="208">
        <v>4631</v>
      </c>
      <c r="G246" s="33" t="s">
        <v>22</v>
      </c>
      <c r="H246" s="577">
        <f>H247+H248+H249+H250+H251+H252+H253+H254+H255+H256+H257+H258</f>
        <v>8900000</v>
      </c>
      <c r="I246" s="1130"/>
      <c r="J246" s="995">
        <f aca="true" t="shared" si="7" ref="J246:J258">H246+I246</f>
        <v>8900000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CY246" s="2"/>
      <c r="CZ246" s="2"/>
      <c r="GH246" s="2"/>
      <c r="GI246" s="2"/>
      <c r="GJ246" s="2"/>
      <c r="GK246" s="2"/>
      <c r="GL246" s="2"/>
      <c r="GM246" s="2"/>
      <c r="GN246" s="2"/>
      <c r="GO246" s="2"/>
      <c r="GP246" s="2"/>
    </row>
    <row r="247" spans="1:198" s="16" customFormat="1" ht="15.75">
      <c r="A247" s="346"/>
      <c r="B247" s="346"/>
      <c r="C247" s="346"/>
      <c r="D247" s="710"/>
      <c r="E247" s="269"/>
      <c r="F247" s="20"/>
      <c r="G247" s="19" t="s">
        <v>12</v>
      </c>
      <c r="H247" s="567">
        <v>40000</v>
      </c>
      <c r="I247" s="1115"/>
      <c r="J247" s="1005">
        <f t="shared" si="7"/>
        <v>40000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CY247" s="2"/>
      <c r="CZ247" s="2"/>
      <c r="GH247" s="2"/>
      <c r="GI247" s="2"/>
      <c r="GJ247" s="2"/>
      <c r="GK247" s="2"/>
      <c r="GL247" s="2"/>
      <c r="GM247" s="2"/>
      <c r="GN247" s="2"/>
      <c r="GO247" s="2"/>
      <c r="GP247" s="2"/>
    </row>
    <row r="248" spans="1:198" s="16" customFormat="1" ht="15.75">
      <c r="A248" s="346"/>
      <c r="B248" s="346"/>
      <c r="C248" s="346"/>
      <c r="D248" s="710"/>
      <c r="E248" s="269"/>
      <c r="F248" s="6"/>
      <c r="G248" s="7" t="s">
        <v>8</v>
      </c>
      <c r="H248" s="566">
        <v>200000</v>
      </c>
      <c r="I248" s="1120"/>
      <c r="J248" s="1005">
        <f t="shared" si="7"/>
        <v>200000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CY248" s="2"/>
      <c r="CZ248" s="2"/>
      <c r="GH248" s="2"/>
      <c r="GI248" s="2"/>
      <c r="GJ248" s="2"/>
      <c r="GK248" s="2"/>
      <c r="GL248" s="2"/>
      <c r="GM248" s="2"/>
      <c r="GN248" s="2"/>
      <c r="GO248" s="2"/>
      <c r="GP248" s="2"/>
    </row>
    <row r="249" spans="1:198" s="16" customFormat="1" ht="15.75">
      <c r="A249" s="346"/>
      <c r="B249" s="346"/>
      <c r="C249" s="346"/>
      <c r="D249" s="710"/>
      <c r="E249" s="269"/>
      <c r="F249" s="6"/>
      <c r="G249" s="7" t="s">
        <v>9</v>
      </c>
      <c r="H249" s="586">
        <v>200000</v>
      </c>
      <c r="I249" s="1120"/>
      <c r="J249" s="1005">
        <f t="shared" si="7"/>
        <v>200000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CY249" s="2"/>
      <c r="CZ249" s="2"/>
      <c r="GH249" s="2"/>
      <c r="GI249" s="2"/>
      <c r="GJ249" s="2"/>
      <c r="GK249" s="2"/>
      <c r="GL249" s="2"/>
      <c r="GM249" s="2"/>
      <c r="GN249" s="2"/>
      <c r="GO249" s="2"/>
      <c r="GP249" s="2"/>
    </row>
    <row r="250" spans="1:198" s="16" customFormat="1" ht="15.75">
      <c r="A250" s="346"/>
      <c r="B250" s="346"/>
      <c r="C250" s="346"/>
      <c r="D250" s="710"/>
      <c r="E250" s="269"/>
      <c r="F250" s="6"/>
      <c r="G250" s="7" t="s">
        <v>10</v>
      </c>
      <c r="H250" s="566">
        <v>5040000</v>
      </c>
      <c r="I250" s="1120"/>
      <c r="J250" s="1005">
        <f t="shared" si="7"/>
        <v>5040000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CY250" s="2"/>
      <c r="CZ250" s="2"/>
      <c r="GH250" s="2"/>
      <c r="GI250" s="2"/>
      <c r="GJ250" s="2"/>
      <c r="GK250" s="2"/>
      <c r="GL250" s="2"/>
      <c r="GM250" s="2"/>
      <c r="GN250" s="2"/>
      <c r="GO250" s="2"/>
      <c r="GP250" s="2"/>
    </row>
    <row r="251" spans="1:198" s="16" customFormat="1" ht="15.75">
      <c r="A251" s="346"/>
      <c r="B251" s="346"/>
      <c r="C251" s="346"/>
      <c r="D251" s="710"/>
      <c r="E251" s="269"/>
      <c r="F251" s="6"/>
      <c r="G251" s="7" t="s">
        <v>11</v>
      </c>
      <c r="H251" s="586">
        <v>1880000</v>
      </c>
      <c r="I251" s="1120"/>
      <c r="J251" s="1011">
        <f t="shared" si="7"/>
        <v>1880000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CY251" s="2"/>
      <c r="CZ251" s="2"/>
      <c r="GH251" s="2"/>
      <c r="GI251" s="2"/>
      <c r="GJ251" s="2"/>
      <c r="GK251" s="2"/>
      <c r="GL251" s="2"/>
      <c r="GM251" s="2"/>
      <c r="GN251" s="2"/>
      <c r="GO251" s="2"/>
      <c r="GP251" s="2"/>
    </row>
    <row r="252" spans="1:198" s="16" customFormat="1" ht="15.75">
      <c r="A252" s="346"/>
      <c r="B252" s="346"/>
      <c r="C252" s="346"/>
      <c r="D252" s="710"/>
      <c r="E252" s="269"/>
      <c r="F252" s="6"/>
      <c r="G252" s="229" t="s">
        <v>15</v>
      </c>
      <c r="H252" s="586">
        <v>520000</v>
      </c>
      <c r="I252" s="1120"/>
      <c r="J252" s="1011">
        <f t="shared" si="7"/>
        <v>520000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CY252" s="2"/>
      <c r="CZ252" s="2"/>
      <c r="GH252" s="2"/>
      <c r="GI252" s="2"/>
      <c r="GJ252" s="2"/>
      <c r="GK252" s="2"/>
      <c r="GL252" s="2"/>
      <c r="GM252" s="2"/>
      <c r="GN252" s="2"/>
      <c r="GO252" s="2"/>
      <c r="GP252" s="2"/>
    </row>
    <row r="253" spans="1:198" s="16" customFormat="1" ht="15.75">
      <c r="A253" s="346"/>
      <c r="B253" s="346"/>
      <c r="C253" s="346"/>
      <c r="D253" s="710"/>
      <c r="E253" s="269"/>
      <c r="F253" s="6"/>
      <c r="G253" s="7" t="s">
        <v>13</v>
      </c>
      <c r="H253" s="586">
        <v>120000</v>
      </c>
      <c r="I253" s="1120"/>
      <c r="J253" s="1011">
        <f t="shared" si="7"/>
        <v>120000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CY253" s="2"/>
      <c r="CZ253" s="2"/>
      <c r="GH253" s="2"/>
      <c r="GI253" s="2"/>
      <c r="GJ253" s="2"/>
      <c r="GK253" s="2"/>
      <c r="GL253" s="2"/>
      <c r="GM253" s="2"/>
      <c r="GN253" s="2"/>
      <c r="GO253" s="2"/>
      <c r="GP253" s="2"/>
    </row>
    <row r="254" spans="1:198" s="16" customFormat="1" ht="15.75">
      <c r="A254" s="346"/>
      <c r="B254" s="346"/>
      <c r="C254" s="346"/>
      <c r="D254" s="710"/>
      <c r="E254" s="269"/>
      <c r="F254" s="6"/>
      <c r="G254" s="150" t="s">
        <v>14</v>
      </c>
      <c r="H254" s="566">
        <v>350000</v>
      </c>
      <c r="I254" s="1120"/>
      <c r="J254" s="1011">
        <f t="shared" si="7"/>
        <v>350000</v>
      </c>
      <c r="L254" s="228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CY254" s="2"/>
      <c r="CZ254" s="2"/>
      <c r="GH254" s="2"/>
      <c r="GI254" s="2"/>
      <c r="GJ254" s="2"/>
      <c r="GK254" s="2"/>
      <c r="GL254" s="2"/>
      <c r="GM254" s="2"/>
      <c r="GN254" s="2"/>
      <c r="GO254" s="2"/>
      <c r="GP254" s="2"/>
    </row>
    <row r="255" spans="1:198" s="16" customFormat="1" ht="15.75">
      <c r="A255" s="346"/>
      <c r="B255" s="346"/>
      <c r="C255" s="346"/>
      <c r="D255" s="710"/>
      <c r="E255" s="50"/>
      <c r="F255" s="22"/>
      <c r="G255" s="230" t="s">
        <v>16</v>
      </c>
      <c r="H255" s="572">
        <v>230000</v>
      </c>
      <c r="I255" s="1117"/>
      <c r="J255" s="1010">
        <f t="shared" si="7"/>
        <v>230000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CY255" s="2"/>
      <c r="CZ255" s="2"/>
      <c r="GH255" s="2"/>
      <c r="GI255" s="2"/>
      <c r="GJ255" s="2"/>
      <c r="GK255" s="2"/>
      <c r="GL255" s="2"/>
      <c r="GM255" s="2"/>
      <c r="GN255" s="2"/>
      <c r="GO255" s="2"/>
      <c r="GP255" s="2"/>
    </row>
    <row r="256" spans="1:198" s="16" customFormat="1" ht="15.75">
      <c r="A256" s="346"/>
      <c r="B256" s="346"/>
      <c r="C256" s="346"/>
      <c r="D256" s="710"/>
      <c r="E256" s="269"/>
      <c r="F256" s="6"/>
      <c r="G256" s="7" t="s">
        <v>17</v>
      </c>
      <c r="H256" s="566">
        <v>80000</v>
      </c>
      <c r="I256" s="1120"/>
      <c r="J256" s="1011">
        <f t="shared" si="7"/>
        <v>80000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CY256" s="2"/>
      <c r="CZ256" s="2"/>
      <c r="GH256" s="2"/>
      <c r="GI256" s="2"/>
      <c r="GJ256" s="2"/>
      <c r="GK256" s="2"/>
      <c r="GL256" s="2"/>
      <c r="GM256" s="2"/>
      <c r="GN256" s="2"/>
      <c r="GO256" s="2"/>
      <c r="GP256" s="2"/>
    </row>
    <row r="257" spans="1:198" s="16" customFormat="1" ht="15.75">
      <c r="A257" s="346"/>
      <c r="B257" s="346"/>
      <c r="C257" s="346"/>
      <c r="D257" s="710"/>
      <c r="E257" s="269"/>
      <c r="F257" s="6"/>
      <c r="G257" s="7" t="s">
        <v>820</v>
      </c>
      <c r="H257" s="566">
        <v>200000</v>
      </c>
      <c r="I257" s="1120"/>
      <c r="J257" s="1011">
        <f t="shared" si="7"/>
        <v>200000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CY257" s="2"/>
      <c r="CZ257" s="2"/>
      <c r="GH257" s="2"/>
      <c r="GI257" s="2"/>
      <c r="GJ257" s="2"/>
      <c r="GK257" s="2"/>
      <c r="GL257" s="2"/>
      <c r="GM257" s="2"/>
      <c r="GN257" s="2"/>
      <c r="GO257" s="2"/>
      <c r="GP257" s="2"/>
    </row>
    <row r="258" spans="1:198" s="16" customFormat="1" ht="15.75">
      <c r="A258" s="346"/>
      <c r="B258" s="346"/>
      <c r="C258" s="346"/>
      <c r="D258" s="710"/>
      <c r="E258" s="269"/>
      <c r="F258" s="6"/>
      <c r="G258" s="7" t="s">
        <v>19</v>
      </c>
      <c r="H258" s="566">
        <v>40000</v>
      </c>
      <c r="I258" s="1120"/>
      <c r="J258" s="1011">
        <f t="shared" si="7"/>
        <v>40000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CY258" s="2"/>
      <c r="CZ258" s="2"/>
      <c r="GH258" s="2"/>
      <c r="GI258" s="2"/>
      <c r="GJ258" s="2"/>
      <c r="GK258" s="2"/>
      <c r="GL258" s="2"/>
      <c r="GM258" s="2"/>
      <c r="GN258" s="2"/>
      <c r="GO258" s="2"/>
      <c r="GP258" s="2"/>
    </row>
    <row r="259" spans="1:198" s="16" customFormat="1" ht="31.5">
      <c r="A259" s="346"/>
      <c r="B259" s="346"/>
      <c r="C259" s="346"/>
      <c r="D259" s="710"/>
      <c r="E259" s="54">
        <v>64</v>
      </c>
      <c r="F259" s="208">
        <v>4632</v>
      </c>
      <c r="G259" s="123" t="s">
        <v>20</v>
      </c>
      <c r="H259" s="584">
        <f>H260+H261+H262</f>
        <v>720000</v>
      </c>
      <c r="I259" s="1127"/>
      <c r="J259" s="1016">
        <f>H259+I259</f>
        <v>720000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CY259" s="2"/>
      <c r="CZ259" s="2"/>
      <c r="GH259" s="2"/>
      <c r="GI259" s="2"/>
      <c r="GJ259" s="2"/>
      <c r="GK259" s="2"/>
      <c r="GL259" s="2"/>
      <c r="GM259" s="2"/>
      <c r="GN259" s="2"/>
      <c r="GO259" s="2"/>
      <c r="GP259" s="2"/>
    </row>
    <row r="260" spans="1:198" s="16" customFormat="1" ht="15.75">
      <c r="A260" s="346"/>
      <c r="B260" s="346"/>
      <c r="C260" s="346"/>
      <c r="D260" s="710"/>
      <c r="E260" s="50"/>
      <c r="F260" s="135"/>
      <c r="G260" s="138" t="s">
        <v>24</v>
      </c>
      <c r="H260" s="573">
        <v>500000</v>
      </c>
      <c r="I260" s="1117"/>
      <c r="J260" s="1010">
        <f>H260+I260</f>
        <v>500000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CY260" s="2"/>
      <c r="CZ260" s="2"/>
      <c r="GH260" s="2"/>
      <c r="GI260" s="2"/>
      <c r="GJ260" s="2"/>
      <c r="GK260" s="2"/>
      <c r="GL260" s="2"/>
      <c r="GM260" s="2"/>
      <c r="GN260" s="2"/>
      <c r="GO260" s="2"/>
      <c r="GP260" s="2"/>
    </row>
    <row r="261" spans="1:198" s="16" customFormat="1" ht="15.75">
      <c r="A261" s="395"/>
      <c r="B261" s="395"/>
      <c r="C261" s="395"/>
      <c r="D261" s="732"/>
      <c r="E261" s="269"/>
      <c r="F261" s="6"/>
      <c r="G261" s="7" t="s">
        <v>21</v>
      </c>
      <c r="H261" s="566">
        <v>200000</v>
      </c>
      <c r="I261" s="1120"/>
      <c r="J261" s="1011">
        <f>H261+I261</f>
        <v>200000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CY261" s="2"/>
      <c r="CZ261" s="2"/>
      <c r="GH261" s="2"/>
      <c r="GI261" s="2"/>
      <c r="GJ261" s="2"/>
      <c r="GK261" s="2"/>
      <c r="GL261" s="2"/>
      <c r="GM261" s="2"/>
      <c r="GN261" s="2"/>
      <c r="GO261" s="2"/>
      <c r="GP261" s="2"/>
    </row>
    <row r="262" spans="1:198" s="16" customFormat="1" ht="16.5" thickBot="1">
      <c r="A262" s="348"/>
      <c r="B262" s="348"/>
      <c r="C262" s="348"/>
      <c r="D262" s="733"/>
      <c r="E262" s="102"/>
      <c r="F262" s="34"/>
      <c r="G262" s="35" t="s">
        <v>23</v>
      </c>
      <c r="H262" s="569">
        <v>20000</v>
      </c>
      <c r="I262" s="1114"/>
      <c r="J262" s="1008">
        <f>H262+I262</f>
        <v>20000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CY262" s="2"/>
      <c r="CZ262" s="2"/>
      <c r="GH262" s="2"/>
      <c r="GI262" s="2"/>
      <c r="GJ262" s="2"/>
      <c r="GK262" s="2"/>
      <c r="GL262" s="2"/>
      <c r="GM262" s="2"/>
      <c r="GN262" s="2"/>
      <c r="GO262" s="2"/>
      <c r="GP262" s="2"/>
    </row>
    <row r="263" spans="1:198" s="16" customFormat="1" ht="17.25" thickBot="1" thickTop="1">
      <c r="A263" s="92"/>
      <c r="B263" s="92"/>
      <c r="C263" s="92"/>
      <c r="D263" s="176"/>
      <c r="E263" s="344"/>
      <c r="F263" s="108"/>
      <c r="G263" s="82" t="s">
        <v>270</v>
      </c>
      <c r="H263" s="604"/>
      <c r="I263" s="1116"/>
      <c r="J263" s="1029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CY263" s="2"/>
      <c r="CZ263" s="2"/>
      <c r="GH263" s="2"/>
      <c r="GI263" s="2"/>
      <c r="GJ263" s="2"/>
      <c r="GK263" s="2"/>
      <c r="GL263" s="2"/>
      <c r="GM263" s="2"/>
      <c r="GN263" s="2"/>
      <c r="GO263" s="2"/>
      <c r="GP263" s="2"/>
    </row>
    <row r="264" spans="1:198" s="16" customFormat="1" ht="16.5" thickTop="1">
      <c r="A264" s="76"/>
      <c r="B264" s="76"/>
      <c r="C264" s="76"/>
      <c r="D264" s="709"/>
      <c r="E264" s="119"/>
      <c r="F264" s="37">
        <v>463</v>
      </c>
      <c r="G264" s="36" t="s">
        <v>336</v>
      </c>
      <c r="H264" s="568">
        <f>H265+H278</f>
        <v>7180000</v>
      </c>
      <c r="I264" s="1113">
        <f>I265+I266+I267+I268+I269+I270+I271+I274+I280</f>
        <v>0</v>
      </c>
      <c r="J264" s="995">
        <f>H264+I264</f>
        <v>7180000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CY264" s="2"/>
      <c r="CZ264" s="2"/>
      <c r="GH264" s="2"/>
      <c r="GI264" s="2"/>
      <c r="GJ264" s="2"/>
      <c r="GK264" s="2"/>
      <c r="GL264" s="2"/>
      <c r="GM264" s="2"/>
      <c r="GN264" s="2"/>
      <c r="GO264" s="2"/>
      <c r="GP264" s="2"/>
    </row>
    <row r="265" spans="1:198" s="16" customFormat="1" ht="31.5">
      <c r="A265" s="346"/>
      <c r="B265" s="346"/>
      <c r="C265" s="346"/>
      <c r="D265" s="710"/>
      <c r="E265" s="269">
        <v>65</v>
      </c>
      <c r="F265" s="6">
        <v>4631</v>
      </c>
      <c r="G265" s="33" t="s">
        <v>22</v>
      </c>
      <c r="H265" s="577">
        <f>H266+H267+H268+H269+H270+H271+H273+H274+H275+H276+H277+H272</f>
        <v>6910000</v>
      </c>
      <c r="I265" s="1130"/>
      <c r="J265" s="995">
        <f>H265+I265</f>
        <v>6910000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CY265" s="2"/>
      <c r="CZ265" s="2"/>
      <c r="GH265" s="2"/>
      <c r="GI265" s="2"/>
      <c r="GJ265" s="2"/>
      <c r="GK265" s="2"/>
      <c r="GL265" s="2"/>
      <c r="GM265" s="2"/>
      <c r="GN265" s="2"/>
      <c r="GO265" s="2"/>
      <c r="GP265" s="2"/>
    </row>
    <row r="266" spans="1:198" s="16" customFormat="1" ht="15.75">
      <c r="A266" s="346"/>
      <c r="B266" s="346"/>
      <c r="C266" s="346"/>
      <c r="D266" s="710"/>
      <c r="E266" s="269"/>
      <c r="F266" s="6"/>
      <c r="G266" s="19" t="s">
        <v>12</v>
      </c>
      <c r="H266" s="567">
        <v>100000</v>
      </c>
      <c r="I266" s="1115"/>
      <c r="J266" s="1005">
        <f aca="true" t="shared" si="8" ref="J266:J277">H266+I266</f>
        <v>100000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CY266" s="2"/>
      <c r="CZ266" s="2"/>
      <c r="GH266" s="2"/>
      <c r="GI266" s="2"/>
      <c r="GJ266" s="2"/>
      <c r="GK266" s="2"/>
      <c r="GL266" s="2"/>
      <c r="GM266" s="2"/>
      <c r="GN266" s="2"/>
      <c r="GO266" s="2"/>
      <c r="GP266" s="2"/>
    </row>
    <row r="267" spans="1:198" s="16" customFormat="1" ht="15.75">
      <c r="A267" s="346"/>
      <c r="B267" s="346"/>
      <c r="C267" s="346"/>
      <c r="D267" s="710"/>
      <c r="E267" s="269"/>
      <c r="F267" s="6"/>
      <c r="G267" s="7" t="s">
        <v>8</v>
      </c>
      <c r="H267" s="566">
        <v>350000</v>
      </c>
      <c r="I267" s="1120"/>
      <c r="J267" s="1005">
        <f t="shared" si="8"/>
        <v>350000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CY267" s="2"/>
      <c r="CZ267" s="2"/>
      <c r="GH267" s="2"/>
      <c r="GI267" s="2"/>
      <c r="GJ267" s="2"/>
      <c r="GK267" s="2"/>
      <c r="GL267" s="2"/>
      <c r="GM267" s="2"/>
      <c r="GN267" s="2"/>
      <c r="GO267" s="2"/>
      <c r="GP267" s="2"/>
    </row>
    <row r="268" spans="1:198" s="16" customFormat="1" ht="15.75">
      <c r="A268" s="346"/>
      <c r="B268" s="346"/>
      <c r="C268" s="346"/>
      <c r="D268" s="710"/>
      <c r="E268" s="269"/>
      <c r="F268" s="6"/>
      <c r="G268" s="7" t="s">
        <v>9</v>
      </c>
      <c r="H268" s="586">
        <v>400000</v>
      </c>
      <c r="I268" s="1120"/>
      <c r="J268" s="1005">
        <f t="shared" si="8"/>
        <v>400000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CY268" s="2"/>
      <c r="CZ268" s="2"/>
      <c r="GH268" s="2"/>
      <c r="GI268" s="2"/>
      <c r="GJ268" s="2"/>
      <c r="GK268" s="2"/>
      <c r="GL268" s="2"/>
      <c r="GM268" s="2"/>
      <c r="GN268" s="2"/>
      <c r="GO268" s="2"/>
      <c r="GP268" s="2"/>
    </row>
    <row r="269" spans="1:198" s="16" customFormat="1" ht="15.75">
      <c r="A269" s="346"/>
      <c r="B269" s="346"/>
      <c r="C269" s="346"/>
      <c r="D269" s="710"/>
      <c r="E269" s="269"/>
      <c r="F269" s="6"/>
      <c r="G269" s="7" t="s">
        <v>10</v>
      </c>
      <c r="H269" s="566">
        <v>2500000</v>
      </c>
      <c r="I269" s="1120"/>
      <c r="J269" s="1005">
        <f t="shared" si="8"/>
        <v>2500000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CY269" s="2"/>
      <c r="CZ269" s="2"/>
      <c r="GH269" s="2"/>
      <c r="GI269" s="2"/>
      <c r="GJ269" s="2"/>
      <c r="GK269" s="2"/>
      <c r="GL269" s="2"/>
      <c r="GM269" s="2"/>
      <c r="GN269" s="2"/>
      <c r="GO269" s="2"/>
      <c r="GP269" s="2"/>
    </row>
    <row r="270" spans="1:198" s="16" customFormat="1" ht="15.75">
      <c r="A270" s="346"/>
      <c r="B270" s="346"/>
      <c r="C270" s="346"/>
      <c r="D270" s="710"/>
      <c r="E270" s="269"/>
      <c r="F270" s="6"/>
      <c r="G270" s="7" t="s">
        <v>11</v>
      </c>
      <c r="H270" s="566">
        <v>1500000</v>
      </c>
      <c r="I270" s="1120"/>
      <c r="J270" s="1011">
        <f t="shared" si="8"/>
        <v>1500000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CY270" s="2"/>
      <c r="CZ270" s="2"/>
      <c r="GH270" s="2"/>
      <c r="GI270" s="2"/>
      <c r="GJ270" s="2"/>
      <c r="GK270" s="2"/>
      <c r="GL270" s="2"/>
      <c r="GM270" s="2"/>
      <c r="GN270" s="2"/>
      <c r="GO270" s="2"/>
      <c r="GP270" s="2"/>
    </row>
    <row r="271" spans="1:198" s="16" customFormat="1" ht="15.75">
      <c r="A271" s="346"/>
      <c r="B271" s="346"/>
      <c r="C271" s="346"/>
      <c r="D271" s="710"/>
      <c r="E271" s="269"/>
      <c r="F271" s="6"/>
      <c r="G271" s="229" t="s">
        <v>15</v>
      </c>
      <c r="H271" s="566">
        <v>360000</v>
      </c>
      <c r="I271" s="1120"/>
      <c r="J271" s="1011">
        <f t="shared" si="8"/>
        <v>360000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CY271" s="2"/>
      <c r="CZ271" s="2"/>
      <c r="GH271" s="2"/>
      <c r="GI271" s="2"/>
      <c r="GJ271" s="2"/>
      <c r="GK271" s="2"/>
      <c r="GL271" s="2"/>
      <c r="GM271" s="2"/>
      <c r="GN271" s="2"/>
      <c r="GO271" s="2"/>
      <c r="GP271" s="2"/>
    </row>
    <row r="272" spans="1:198" s="16" customFormat="1" ht="15.75">
      <c r="A272" s="346"/>
      <c r="B272" s="346"/>
      <c r="C272" s="346"/>
      <c r="D272" s="710"/>
      <c r="E272" s="103"/>
      <c r="F272" s="20"/>
      <c r="G272" s="229" t="s">
        <v>107</v>
      </c>
      <c r="H272" s="566">
        <v>30000</v>
      </c>
      <c r="I272" s="1120"/>
      <c r="J272" s="1011">
        <f t="shared" si="8"/>
        <v>30000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CY272" s="2"/>
      <c r="CZ272" s="2"/>
      <c r="GH272" s="2"/>
      <c r="GI272" s="2"/>
      <c r="GJ272" s="2"/>
      <c r="GK272" s="2"/>
      <c r="GL272" s="2"/>
      <c r="GM272" s="2"/>
      <c r="GN272" s="2"/>
      <c r="GO272" s="2"/>
      <c r="GP272" s="2"/>
    </row>
    <row r="273" spans="1:198" s="16" customFormat="1" ht="15.75">
      <c r="A273" s="346"/>
      <c r="B273" s="346"/>
      <c r="C273" s="346"/>
      <c r="D273" s="710"/>
      <c r="E273" s="103"/>
      <c r="F273" s="20"/>
      <c r="G273" s="150" t="s">
        <v>14</v>
      </c>
      <c r="H273" s="566">
        <v>300000</v>
      </c>
      <c r="I273" s="1120"/>
      <c r="J273" s="1011">
        <f t="shared" si="8"/>
        <v>300000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CY273" s="2"/>
      <c r="CZ273" s="2"/>
      <c r="GH273" s="2"/>
      <c r="GI273" s="2"/>
      <c r="GJ273" s="2"/>
      <c r="GK273" s="2"/>
      <c r="GL273" s="2"/>
      <c r="GM273" s="2"/>
      <c r="GN273" s="2"/>
      <c r="GO273" s="2"/>
      <c r="GP273" s="2"/>
    </row>
    <row r="274" spans="1:198" s="16" customFormat="1" ht="15.75">
      <c r="A274" s="346"/>
      <c r="B274" s="346"/>
      <c r="C274" s="346"/>
      <c r="D274" s="710"/>
      <c r="E274" s="103"/>
      <c r="F274" s="20"/>
      <c r="G274" s="230" t="s">
        <v>16</v>
      </c>
      <c r="H274" s="572">
        <v>410000</v>
      </c>
      <c r="I274" s="1117"/>
      <c r="J274" s="1010">
        <f t="shared" si="8"/>
        <v>410000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CY274" s="2"/>
      <c r="CZ274" s="2"/>
      <c r="GH274" s="2"/>
      <c r="GI274" s="2"/>
      <c r="GJ274" s="2"/>
      <c r="GK274" s="2"/>
      <c r="GL274" s="2"/>
      <c r="GM274" s="2"/>
      <c r="GN274" s="2"/>
      <c r="GO274" s="2"/>
      <c r="GP274" s="2"/>
    </row>
    <row r="275" spans="1:198" s="16" customFormat="1" ht="15.75">
      <c r="A275" s="346"/>
      <c r="B275" s="346"/>
      <c r="C275" s="346"/>
      <c r="D275" s="710"/>
      <c r="E275" s="103"/>
      <c r="F275" s="20"/>
      <c r="G275" s="7" t="s">
        <v>17</v>
      </c>
      <c r="H275" s="566">
        <v>140000</v>
      </c>
      <c r="I275" s="1120"/>
      <c r="J275" s="1011">
        <f t="shared" si="8"/>
        <v>140000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CY275" s="2"/>
      <c r="CZ275" s="2"/>
      <c r="GH275" s="2"/>
      <c r="GI275" s="2"/>
      <c r="GJ275" s="2"/>
      <c r="GK275" s="2"/>
      <c r="GL275" s="2"/>
      <c r="GM275" s="2"/>
      <c r="GN275" s="2"/>
      <c r="GO275" s="2"/>
      <c r="GP275" s="2"/>
    </row>
    <row r="276" spans="1:198" s="16" customFormat="1" ht="15.75">
      <c r="A276" s="346"/>
      <c r="B276" s="346"/>
      <c r="C276" s="346"/>
      <c r="D276" s="710"/>
      <c r="E276" s="103"/>
      <c r="F276" s="20"/>
      <c r="G276" s="7" t="s">
        <v>820</v>
      </c>
      <c r="H276" s="566">
        <v>20000</v>
      </c>
      <c r="I276" s="1120"/>
      <c r="J276" s="1011">
        <f t="shared" si="8"/>
        <v>20000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CY276" s="2"/>
      <c r="CZ276" s="2"/>
      <c r="GH276" s="2"/>
      <c r="GI276" s="2"/>
      <c r="GJ276" s="2"/>
      <c r="GK276" s="2"/>
      <c r="GL276" s="2"/>
      <c r="GM276" s="2"/>
      <c r="GN276" s="2"/>
      <c r="GO276" s="2"/>
      <c r="GP276" s="2"/>
    </row>
    <row r="277" spans="1:198" s="16" customFormat="1" ht="15.75">
      <c r="A277" s="346"/>
      <c r="B277" s="346"/>
      <c r="C277" s="346"/>
      <c r="D277" s="710"/>
      <c r="E277" s="103"/>
      <c r="F277" s="20"/>
      <c r="G277" s="7" t="s">
        <v>19</v>
      </c>
      <c r="H277" s="566">
        <v>800000</v>
      </c>
      <c r="I277" s="1120"/>
      <c r="J277" s="1011">
        <f t="shared" si="8"/>
        <v>800000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CY277" s="2"/>
      <c r="CZ277" s="2"/>
      <c r="GH277" s="2"/>
      <c r="GI277" s="2"/>
      <c r="GJ277" s="2"/>
      <c r="GK277" s="2"/>
      <c r="GL277" s="2"/>
      <c r="GM277" s="2"/>
      <c r="GN277" s="2"/>
      <c r="GO277" s="2"/>
      <c r="GP277" s="2"/>
    </row>
    <row r="278" spans="1:198" s="16" customFormat="1" ht="31.5">
      <c r="A278" s="346"/>
      <c r="B278" s="346"/>
      <c r="C278" s="346"/>
      <c r="D278" s="710"/>
      <c r="E278" s="103">
        <v>66</v>
      </c>
      <c r="F278" s="233">
        <v>4632</v>
      </c>
      <c r="G278" s="123" t="s">
        <v>20</v>
      </c>
      <c r="H278" s="584">
        <f>H279+H280+H281</f>
        <v>270000</v>
      </c>
      <c r="I278" s="1127"/>
      <c r="J278" s="1016">
        <f>H278+I278</f>
        <v>270000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CY278" s="2"/>
      <c r="CZ278" s="2"/>
      <c r="GH278" s="2"/>
      <c r="GI278" s="2"/>
      <c r="GJ278" s="2"/>
      <c r="GK278" s="2"/>
      <c r="GL278" s="2"/>
      <c r="GM278" s="2"/>
      <c r="GN278" s="2"/>
      <c r="GO278" s="2"/>
      <c r="GP278" s="2"/>
    </row>
    <row r="279" spans="1:198" s="16" customFormat="1" ht="15.75">
      <c r="A279" s="346"/>
      <c r="B279" s="346"/>
      <c r="C279" s="346"/>
      <c r="D279" s="710"/>
      <c r="E279" s="103"/>
      <c r="F279" s="179"/>
      <c r="G279" s="798" t="s">
        <v>561</v>
      </c>
      <c r="H279" s="643"/>
      <c r="I279" s="1117"/>
      <c r="J279" s="1010">
        <f>H279+I279</f>
        <v>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CY279" s="2"/>
      <c r="CZ279" s="2"/>
      <c r="GH279" s="2"/>
      <c r="GI279" s="2"/>
      <c r="GJ279" s="2"/>
      <c r="GK279" s="2"/>
      <c r="GL279" s="2"/>
      <c r="GM279" s="2"/>
      <c r="GN279" s="2"/>
      <c r="GO279" s="2"/>
      <c r="GP279" s="2"/>
    </row>
    <row r="280" spans="1:198" s="16" customFormat="1" ht="15.75">
      <c r="A280" s="359"/>
      <c r="B280" s="359"/>
      <c r="C280" s="359"/>
      <c r="D280" s="726"/>
      <c r="E280" s="103"/>
      <c r="F280" s="20"/>
      <c r="G280" s="19" t="s">
        <v>21</v>
      </c>
      <c r="H280" s="595">
        <v>250000</v>
      </c>
      <c r="I280" s="1115"/>
      <c r="J280" s="1012">
        <f>H280+I280</f>
        <v>250000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CY280" s="2"/>
      <c r="CZ280" s="2"/>
      <c r="GH280" s="2"/>
      <c r="GI280" s="2"/>
      <c r="GJ280" s="2"/>
      <c r="GK280" s="2"/>
      <c r="GL280" s="2"/>
      <c r="GM280" s="2"/>
      <c r="GN280" s="2"/>
      <c r="GO280" s="2"/>
      <c r="GP280" s="2"/>
    </row>
    <row r="281" spans="1:198" s="16" customFormat="1" ht="16.5" thickBot="1">
      <c r="A281" s="356"/>
      <c r="B281" s="356"/>
      <c r="C281" s="356"/>
      <c r="D281" s="719"/>
      <c r="E281" s="223"/>
      <c r="F281" s="102"/>
      <c r="G281" s="35" t="s">
        <v>23</v>
      </c>
      <c r="H281" s="569">
        <v>20000</v>
      </c>
      <c r="I281" s="1114"/>
      <c r="J281" s="1008">
        <f>H281+I281</f>
        <v>20000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CY281" s="2"/>
      <c r="CZ281" s="2"/>
      <c r="GH281" s="2"/>
      <c r="GI281" s="2"/>
      <c r="GJ281" s="2"/>
      <c r="GK281" s="2"/>
      <c r="GL281" s="2"/>
      <c r="GM281" s="2"/>
      <c r="GN281" s="2"/>
      <c r="GO281" s="2"/>
      <c r="GP281" s="2"/>
    </row>
    <row r="282" spans="1:198" s="16" customFormat="1" ht="32.25" thickTop="1">
      <c r="A282" s="346"/>
      <c r="B282" s="346"/>
      <c r="C282" s="346"/>
      <c r="D282" s="717"/>
      <c r="E282" s="1351"/>
      <c r="F282" s="1352"/>
      <c r="G282" s="33" t="s">
        <v>271</v>
      </c>
      <c r="H282" s="596"/>
      <c r="I282" s="1132"/>
      <c r="J282" s="995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CY282" s="2"/>
      <c r="CZ282" s="2"/>
      <c r="GH282" s="2"/>
      <c r="GI282" s="2"/>
      <c r="GJ282" s="2"/>
      <c r="GK282" s="2"/>
      <c r="GL282" s="2"/>
      <c r="GM282" s="2"/>
      <c r="GN282" s="2"/>
      <c r="GO282" s="2"/>
      <c r="GP282" s="2"/>
    </row>
    <row r="283" spans="1:198" s="16" customFormat="1" ht="15.75">
      <c r="A283" s="346"/>
      <c r="B283" s="346"/>
      <c r="C283" s="346"/>
      <c r="D283" s="717"/>
      <c r="E283" s="1351"/>
      <c r="F283" s="1352"/>
      <c r="G283" s="7" t="s">
        <v>63</v>
      </c>
      <c r="H283" s="578">
        <f>H245+H264</f>
        <v>16800000</v>
      </c>
      <c r="I283" s="1122"/>
      <c r="J283" s="1020">
        <f>H283+I283</f>
        <v>16800000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CY283" s="2"/>
      <c r="CZ283" s="2"/>
      <c r="GH283" s="2"/>
      <c r="GI283" s="2"/>
      <c r="GJ283" s="2"/>
      <c r="GK283" s="2"/>
      <c r="GL283" s="2"/>
      <c r="GM283" s="2"/>
      <c r="GN283" s="2"/>
      <c r="GO283" s="2"/>
      <c r="GP283" s="2"/>
    </row>
    <row r="284" spans="1:198" s="16" customFormat="1" ht="16.5" thickBot="1">
      <c r="A284" s="346"/>
      <c r="B284" s="346"/>
      <c r="C284" s="346"/>
      <c r="D284" s="717"/>
      <c r="E284" s="43"/>
      <c r="F284" s="50"/>
      <c r="G284" s="60" t="s">
        <v>272</v>
      </c>
      <c r="H284" s="582">
        <f>H283</f>
        <v>16800000</v>
      </c>
      <c r="I284" s="1123">
        <f>I282</f>
        <v>0</v>
      </c>
      <c r="J284" s="1017">
        <f>H284+I284</f>
        <v>16800000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CY284" s="2"/>
      <c r="CZ284" s="2"/>
      <c r="GH284" s="2"/>
      <c r="GI284" s="2"/>
      <c r="GJ284" s="2"/>
      <c r="GK284" s="2"/>
      <c r="GL284" s="2"/>
      <c r="GM284" s="2"/>
      <c r="GN284" s="2"/>
      <c r="GO284" s="2"/>
      <c r="GP284" s="2"/>
    </row>
    <row r="285" spans="1:198" s="16" customFormat="1" ht="16.5" thickTop="1">
      <c r="A285" s="663"/>
      <c r="B285" s="663"/>
      <c r="C285" s="663">
        <v>912</v>
      </c>
      <c r="D285" s="1219"/>
      <c r="E285" s="1219"/>
      <c r="F285" s="663"/>
      <c r="G285" s="1220" t="s">
        <v>273</v>
      </c>
      <c r="H285" s="644"/>
      <c r="I285" s="1221"/>
      <c r="J285" s="122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CY285" s="2"/>
      <c r="CZ285" s="2"/>
      <c r="GH285" s="2"/>
      <c r="GI285" s="2"/>
      <c r="GJ285" s="2"/>
      <c r="GK285" s="2"/>
      <c r="GL285" s="2"/>
      <c r="GM285" s="2"/>
      <c r="GN285" s="2"/>
      <c r="GO285" s="2"/>
      <c r="GP285" s="2"/>
    </row>
    <row r="286" spans="1:198" s="16" customFormat="1" ht="32.25" thickBot="1">
      <c r="A286" s="91"/>
      <c r="B286" s="91"/>
      <c r="C286" s="91"/>
      <c r="D286" s="364"/>
      <c r="E286" s="328"/>
      <c r="F286" s="106"/>
      <c r="G286" s="107" t="s">
        <v>274</v>
      </c>
      <c r="H286" s="569"/>
      <c r="I286" s="1114"/>
      <c r="J286" s="1017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CY286" s="2"/>
      <c r="CZ286" s="2"/>
      <c r="GH286" s="2"/>
      <c r="GI286" s="2"/>
      <c r="GJ286" s="2"/>
      <c r="GK286" s="2"/>
      <c r="GL286" s="2"/>
      <c r="GM286" s="2"/>
      <c r="GN286" s="2"/>
      <c r="GO286" s="2"/>
      <c r="GP286" s="2"/>
    </row>
    <row r="287" spans="1:198" s="16" customFormat="1" ht="16.5" thickTop="1">
      <c r="A287" s="76"/>
      <c r="B287" s="76"/>
      <c r="C287" s="76"/>
      <c r="D287" s="709"/>
      <c r="E287" s="119"/>
      <c r="F287" s="37">
        <v>463</v>
      </c>
      <c r="G287" s="36" t="s">
        <v>336</v>
      </c>
      <c r="H287" s="568">
        <f>H288+H300</f>
        <v>14010000</v>
      </c>
      <c r="I287" s="1113"/>
      <c r="J287" s="1004">
        <f>H287+I287</f>
        <v>14010000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CY287" s="2"/>
      <c r="CZ287" s="2"/>
      <c r="GH287" s="2"/>
      <c r="GI287" s="2"/>
      <c r="GJ287" s="2"/>
      <c r="GK287" s="2"/>
      <c r="GL287" s="2"/>
      <c r="GM287" s="2"/>
      <c r="GN287" s="2"/>
      <c r="GO287" s="2"/>
      <c r="GP287" s="2"/>
    </row>
    <row r="288" spans="1:198" s="16" customFormat="1" ht="31.5">
      <c r="A288" s="346"/>
      <c r="B288" s="346"/>
      <c r="C288" s="346"/>
      <c r="D288" s="710"/>
      <c r="E288" s="269">
        <v>67</v>
      </c>
      <c r="F288" s="6">
        <v>4631</v>
      </c>
      <c r="G288" s="33" t="s">
        <v>22</v>
      </c>
      <c r="H288" s="577">
        <f>H289+H290+H291+H292+H293+H294+H295+H296+H297+H298+H299</f>
        <v>12680000</v>
      </c>
      <c r="I288" s="1130"/>
      <c r="J288" s="995">
        <f>H288+I288</f>
        <v>12680000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CY288" s="2"/>
      <c r="CZ288" s="2"/>
      <c r="GH288" s="2"/>
      <c r="GI288" s="2"/>
      <c r="GJ288" s="2"/>
      <c r="GK288" s="2"/>
      <c r="GL288" s="2"/>
      <c r="GM288" s="2"/>
      <c r="GN288" s="2"/>
      <c r="GO288" s="2"/>
      <c r="GP288" s="2"/>
    </row>
    <row r="289" spans="1:198" s="16" customFormat="1" ht="15.75">
      <c r="A289" s="346"/>
      <c r="B289" s="346"/>
      <c r="C289" s="346"/>
      <c r="D289" s="710"/>
      <c r="E289" s="269"/>
      <c r="F289" s="6"/>
      <c r="G289" s="19" t="s">
        <v>12</v>
      </c>
      <c r="H289" s="567">
        <v>150000</v>
      </c>
      <c r="I289" s="1115"/>
      <c r="J289" s="1005">
        <f aca="true" t="shared" si="9" ref="J289:J299">H289+I289</f>
        <v>150000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CY289" s="2"/>
      <c r="CZ289" s="2"/>
      <c r="GH289" s="2"/>
      <c r="GI289" s="2"/>
      <c r="GJ289" s="2"/>
      <c r="GK289" s="2"/>
      <c r="GL289" s="2"/>
      <c r="GM289" s="2"/>
      <c r="GN289" s="2"/>
      <c r="GO289" s="2"/>
      <c r="GP289" s="2"/>
    </row>
    <row r="290" spans="1:198" s="16" customFormat="1" ht="15.75">
      <c r="A290" s="346"/>
      <c r="B290" s="346"/>
      <c r="C290" s="346"/>
      <c r="D290" s="710"/>
      <c r="E290" s="269"/>
      <c r="F290" s="6"/>
      <c r="G290" s="7" t="s">
        <v>8</v>
      </c>
      <c r="H290" s="566">
        <v>250000</v>
      </c>
      <c r="I290" s="1120"/>
      <c r="J290" s="1005">
        <f t="shared" si="9"/>
        <v>250000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CY290" s="2"/>
      <c r="CZ290" s="2"/>
      <c r="GH290" s="2"/>
      <c r="GI290" s="2"/>
      <c r="GJ290" s="2"/>
      <c r="GK290" s="2"/>
      <c r="GL290" s="2"/>
      <c r="GM290" s="2"/>
      <c r="GN290" s="2"/>
      <c r="GO290" s="2"/>
      <c r="GP290" s="2"/>
    </row>
    <row r="291" spans="1:198" s="16" customFormat="1" ht="15.75">
      <c r="A291" s="346"/>
      <c r="B291" s="346"/>
      <c r="C291" s="346"/>
      <c r="D291" s="710"/>
      <c r="E291" s="269"/>
      <c r="F291" s="6"/>
      <c r="G291" s="7" t="s">
        <v>9</v>
      </c>
      <c r="H291" s="566">
        <v>300000</v>
      </c>
      <c r="I291" s="1120"/>
      <c r="J291" s="1005">
        <f t="shared" si="9"/>
        <v>300000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CY291" s="2"/>
      <c r="CZ291" s="2"/>
      <c r="GH291" s="2"/>
      <c r="GI291" s="2"/>
      <c r="GJ291" s="2"/>
      <c r="GK291" s="2"/>
      <c r="GL291" s="2"/>
      <c r="GM291" s="2"/>
      <c r="GN291" s="2"/>
      <c r="GO291" s="2"/>
      <c r="GP291" s="2"/>
    </row>
    <row r="292" spans="1:198" s="16" customFormat="1" ht="15.75">
      <c r="A292" s="346"/>
      <c r="B292" s="346"/>
      <c r="C292" s="346"/>
      <c r="D292" s="710"/>
      <c r="E292" s="269"/>
      <c r="F292" s="6"/>
      <c r="G292" s="7" t="s">
        <v>10</v>
      </c>
      <c r="H292" s="566">
        <v>7000000</v>
      </c>
      <c r="I292" s="1120"/>
      <c r="J292" s="1005">
        <f t="shared" si="9"/>
        <v>7000000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CY292" s="2"/>
      <c r="CZ292" s="2"/>
      <c r="GH292" s="2"/>
      <c r="GI292" s="2"/>
      <c r="GJ292" s="2"/>
      <c r="GK292" s="2"/>
      <c r="GL292" s="2"/>
      <c r="GM292" s="2"/>
      <c r="GN292" s="2"/>
      <c r="GO292" s="2"/>
      <c r="GP292" s="2"/>
    </row>
    <row r="293" spans="1:198" s="16" customFormat="1" ht="15.75">
      <c r="A293" s="346"/>
      <c r="B293" s="346"/>
      <c r="C293" s="346"/>
      <c r="D293" s="710"/>
      <c r="E293" s="398"/>
      <c r="F293" s="20"/>
      <c r="G293" s="19" t="s">
        <v>11</v>
      </c>
      <c r="H293" s="567">
        <v>3200000</v>
      </c>
      <c r="I293" s="1115"/>
      <c r="J293" s="1012">
        <f t="shared" si="9"/>
        <v>3200000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CY293" s="2"/>
      <c r="CZ293" s="2"/>
      <c r="GH293" s="2"/>
      <c r="GI293" s="2"/>
      <c r="GJ293" s="2"/>
      <c r="GK293" s="2"/>
      <c r="GL293" s="2"/>
      <c r="GM293" s="2"/>
      <c r="GN293" s="2"/>
      <c r="GO293" s="2"/>
      <c r="GP293" s="2"/>
    </row>
    <row r="294" spans="1:198" s="16" customFormat="1" ht="15.75">
      <c r="A294" s="346"/>
      <c r="B294" s="346"/>
      <c r="C294" s="346"/>
      <c r="D294" s="710"/>
      <c r="E294" s="269"/>
      <c r="F294" s="6"/>
      <c r="G294" s="229" t="s">
        <v>15</v>
      </c>
      <c r="H294" s="566">
        <v>280000</v>
      </c>
      <c r="I294" s="1120"/>
      <c r="J294" s="1011">
        <f t="shared" si="9"/>
        <v>280000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CY294" s="2"/>
      <c r="CZ294" s="2"/>
      <c r="GH294" s="2"/>
      <c r="GI294" s="2"/>
      <c r="GJ294" s="2"/>
      <c r="GK294" s="2"/>
      <c r="GL294" s="2"/>
      <c r="GM294" s="2"/>
      <c r="GN294" s="2"/>
      <c r="GO294" s="2"/>
      <c r="GP294" s="2"/>
    </row>
    <row r="295" spans="1:198" s="16" customFormat="1" ht="15.75">
      <c r="A295" s="346"/>
      <c r="B295" s="346"/>
      <c r="C295" s="346"/>
      <c r="D295" s="710"/>
      <c r="E295" s="269"/>
      <c r="F295" s="6"/>
      <c r="G295" s="229" t="s">
        <v>13</v>
      </c>
      <c r="H295" s="566">
        <v>20000</v>
      </c>
      <c r="I295" s="1120"/>
      <c r="J295" s="1011">
        <f t="shared" si="9"/>
        <v>20000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CY295" s="2"/>
      <c r="CZ295" s="2"/>
      <c r="GH295" s="2"/>
      <c r="GI295" s="2"/>
      <c r="GJ295" s="2"/>
      <c r="GK295" s="2"/>
      <c r="GL295" s="2"/>
      <c r="GM295" s="2"/>
      <c r="GN295" s="2"/>
      <c r="GO295" s="2"/>
      <c r="GP295" s="2"/>
    </row>
    <row r="296" spans="1:198" s="16" customFormat="1" ht="15.75">
      <c r="A296" s="346"/>
      <c r="B296" s="346"/>
      <c r="C296" s="346"/>
      <c r="D296" s="710"/>
      <c r="E296" s="269"/>
      <c r="F296" s="6"/>
      <c r="G296" s="150" t="s">
        <v>14</v>
      </c>
      <c r="H296" s="566">
        <v>550000</v>
      </c>
      <c r="I296" s="1120"/>
      <c r="J296" s="1011">
        <f t="shared" si="9"/>
        <v>550000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CY296" s="2"/>
      <c r="CZ296" s="2"/>
      <c r="GH296" s="2"/>
      <c r="GI296" s="2"/>
      <c r="GJ296" s="2"/>
      <c r="GK296" s="2"/>
      <c r="GL296" s="2"/>
      <c r="GM296" s="2"/>
      <c r="GN296" s="2"/>
      <c r="GO296" s="2"/>
      <c r="GP296" s="2"/>
    </row>
    <row r="297" spans="1:198" s="16" customFormat="1" ht="15.75">
      <c r="A297" s="346"/>
      <c r="B297" s="346"/>
      <c r="C297" s="346"/>
      <c r="D297" s="710"/>
      <c r="E297" s="54"/>
      <c r="F297" s="22"/>
      <c r="G297" s="230" t="s">
        <v>16</v>
      </c>
      <c r="H297" s="572">
        <v>730000</v>
      </c>
      <c r="I297" s="1117"/>
      <c r="J297" s="1010">
        <f t="shared" si="9"/>
        <v>730000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CY297" s="2"/>
      <c r="CZ297" s="2"/>
      <c r="GH297" s="2"/>
      <c r="GI297" s="2"/>
      <c r="GJ297" s="2"/>
      <c r="GK297" s="2"/>
      <c r="GL297" s="2"/>
      <c r="GM297" s="2"/>
      <c r="GN297" s="2"/>
      <c r="GO297" s="2"/>
      <c r="GP297" s="2"/>
    </row>
    <row r="298" spans="1:198" s="16" customFormat="1" ht="15.75">
      <c r="A298" s="346"/>
      <c r="B298" s="346"/>
      <c r="C298" s="346"/>
      <c r="D298" s="710"/>
      <c r="E298" s="269"/>
      <c r="F298" s="20"/>
      <c r="G298" s="7" t="s">
        <v>17</v>
      </c>
      <c r="H298" s="566">
        <v>180000</v>
      </c>
      <c r="I298" s="1120"/>
      <c r="J298" s="1011">
        <f t="shared" si="9"/>
        <v>180000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CY298" s="2"/>
      <c r="CZ298" s="2"/>
      <c r="GH298" s="2"/>
      <c r="GI298" s="2"/>
      <c r="GJ298" s="2"/>
      <c r="GK298" s="2"/>
      <c r="GL298" s="2"/>
      <c r="GM298" s="2"/>
      <c r="GN298" s="2"/>
      <c r="GO298" s="2"/>
      <c r="GP298" s="2"/>
    </row>
    <row r="299" spans="1:198" s="16" customFormat="1" ht="15.75">
      <c r="A299" s="346"/>
      <c r="B299" s="346"/>
      <c r="C299" s="346"/>
      <c r="D299" s="710"/>
      <c r="E299" s="269"/>
      <c r="F299" s="20"/>
      <c r="G299" s="7" t="s">
        <v>18</v>
      </c>
      <c r="H299" s="566">
        <v>20000</v>
      </c>
      <c r="I299" s="1120"/>
      <c r="J299" s="1011">
        <f t="shared" si="9"/>
        <v>20000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CY299" s="2"/>
      <c r="CZ299" s="2"/>
      <c r="GH299" s="2"/>
      <c r="GI299" s="2"/>
      <c r="GJ299" s="2"/>
      <c r="GK299" s="2"/>
      <c r="GL299" s="2"/>
      <c r="GM299" s="2"/>
      <c r="GN299" s="2"/>
      <c r="GO299" s="2"/>
      <c r="GP299" s="2"/>
    </row>
    <row r="300" spans="1:198" s="16" customFormat="1" ht="31.5">
      <c r="A300" s="346"/>
      <c r="B300" s="346"/>
      <c r="C300" s="346"/>
      <c r="D300" s="710"/>
      <c r="E300" s="269">
        <v>68</v>
      </c>
      <c r="F300" s="233">
        <v>4632</v>
      </c>
      <c r="G300" s="123" t="s">
        <v>20</v>
      </c>
      <c r="H300" s="584">
        <f>H301+H302+H303</f>
        <v>1330000</v>
      </c>
      <c r="I300" s="1127"/>
      <c r="J300" s="1016">
        <f>H300+I300</f>
        <v>1330000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CY300" s="2"/>
      <c r="CZ300" s="2"/>
      <c r="GH300" s="2"/>
      <c r="GI300" s="2"/>
      <c r="GJ300" s="2"/>
      <c r="GK300" s="2"/>
      <c r="GL300" s="2"/>
      <c r="GM300" s="2"/>
      <c r="GN300" s="2"/>
      <c r="GO300" s="2"/>
      <c r="GP300" s="2"/>
    </row>
    <row r="301" spans="1:198" s="16" customFormat="1" ht="15.75">
      <c r="A301" s="346"/>
      <c r="B301" s="346"/>
      <c r="C301" s="346"/>
      <c r="D301" s="710"/>
      <c r="E301" s="103"/>
      <c r="F301" s="179"/>
      <c r="G301" s="138" t="s">
        <v>527</v>
      </c>
      <c r="H301" s="573">
        <v>700000</v>
      </c>
      <c r="I301" s="1117"/>
      <c r="J301" s="1010">
        <f>H301+I301</f>
        <v>700000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CY301" s="2"/>
      <c r="CZ301" s="2"/>
      <c r="GH301" s="2"/>
      <c r="GI301" s="2"/>
      <c r="GJ301" s="2"/>
      <c r="GK301" s="2"/>
      <c r="GL301" s="2"/>
      <c r="GM301" s="2"/>
      <c r="GN301" s="2"/>
      <c r="GO301" s="2"/>
      <c r="GP301" s="2"/>
    </row>
    <row r="302" spans="1:198" s="16" customFormat="1" ht="15.75">
      <c r="A302" s="346"/>
      <c r="B302" s="346"/>
      <c r="C302" s="346"/>
      <c r="D302" s="710"/>
      <c r="E302" s="103"/>
      <c r="F302" s="20"/>
      <c r="G302" s="19" t="s">
        <v>21</v>
      </c>
      <c r="H302" s="567">
        <v>600000</v>
      </c>
      <c r="I302" s="1115"/>
      <c r="J302" s="1012">
        <f>H302+I302</f>
        <v>600000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CY302" s="2"/>
      <c r="CZ302" s="2"/>
      <c r="GH302" s="2"/>
      <c r="GI302" s="2"/>
      <c r="GJ302" s="2"/>
      <c r="GK302" s="2"/>
      <c r="GL302" s="2"/>
      <c r="GM302" s="2"/>
      <c r="GN302" s="2"/>
      <c r="GO302" s="2"/>
      <c r="GP302" s="2"/>
    </row>
    <row r="303" spans="1:198" s="16" customFormat="1" ht="16.5" thickBot="1">
      <c r="A303" s="346"/>
      <c r="B303" s="346"/>
      <c r="C303" s="346"/>
      <c r="D303" s="710"/>
      <c r="E303" s="269"/>
      <c r="F303" s="102"/>
      <c r="G303" s="35" t="s">
        <v>23</v>
      </c>
      <c r="H303" s="569">
        <v>30000</v>
      </c>
      <c r="I303" s="1114"/>
      <c r="J303" s="1008">
        <f>H303+I303</f>
        <v>30000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CY303" s="2"/>
      <c r="CZ303" s="2"/>
      <c r="GH303" s="2"/>
      <c r="GI303" s="2"/>
      <c r="GJ303" s="2"/>
      <c r="GK303" s="2"/>
      <c r="GL303" s="2"/>
      <c r="GM303" s="2"/>
      <c r="GN303" s="2"/>
      <c r="GO303" s="2"/>
      <c r="GP303" s="2"/>
    </row>
    <row r="304" spans="1:198" s="16" customFormat="1" ht="33" thickBot="1" thickTop="1">
      <c r="A304" s="92"/>
      <c r="B304" s="92"/>
      <c r="C304" s="92"/>
      <c r="D304" s="176"/>
      <c r="E304" s="344"/>
      <c r="F304" s="108"/>
      <c r="G304" s="82" t="s">
        <v>275</v>
      </c>
      <c r="H304" s="604"/>
      <c r="I304" s="1116"/>
      <c r="J304" s="1029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CY304" s="2"/>
      <c r="CZ304" s="2"/>
      <c r="GH304" s="2"/>
      <c r="GI304" s="2"/>
      <c r="GJ304" s="2"/>
      <c r="GK304" s="2"/>
      <c r="GL304" s="2"/>
      <c r="GM304" s="2"/>
      <c r="GN304" s="2"/>
      <c r="GO304" s="2"/>
      <c r="GP304" s="2"/>
    </row>
    <row r="305" spans="1:198" s="16" customFormat="1" ht="32.25" thickTop="1">
      <c r="A305" s="76"/>
      <c r="B305" s="76"/>
      <c r="C305" s="76"/>
      <c r="D305" s="709"/>
      <c r="E305" s="119"/>
      <c r="F305" s="37">
        <v>463</v>
      </c>
      <c r="G305" s="36" t="s">
        <v>416</v>
      </c>
      <c r="H305" s="585">
        <f>H306+H318</f>
        <v>4125000</v>
      </c>
      <c r="I305" s="1113">
        <f>I306+I307+I308+I309+I310+I311+I312+I314+I321</f>
        <v>0</v>
      </c>
      <c r="J305" s="995">
        <f aca="true" t="shared" si="10" ref="J305:J321">H305+I305</f>
        <v>4125000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CY305" s="2"/>
      <c r="CZ305" s="2"/>
      <c r="GH305" s="2"/>
      <c r="GI305" s="2"/>
      <c r="GJ305" s="2"/>
      <c r="GK305" s="2"/>
      <c r="GL305" s="2"/>
      <c r="GM305" s="2"/>
      <c r="GN305" s="2"/>
      <c r="GO305" s="2"/>
      <c r="GP305" s="2"/>
    </row>
    <row r="306" spans="1:198" s="16" customFormat="1" ht="31.5">
      <c r="A306" s="346"/>
      <c r="B306" s="346"/>
      <c r="C306" s="346"/>
      <c r="D306" s="710"/>
      <c r="E306" s="269">
        <v>69</v>
      </c>
      <c r="F306" s="6">
        <v>4631</v>
      </c>
      <c r="G306" s="33" t="s">
        <v>22</v>
      </c>
      <c r="H306" s="577">
        <f>H307+H308+H309+H310+H311+H312+H313+H314+H315+H316+H317</f>
        <v>3415000</v>
      </c>
      <c r="I306" s="1120"/>
      <c r="J306" s="1030">
        <f t="shared" si="10"/>
        <v>3415000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CY306" s="2"/>
      <c r="CZ306" s="2"/>
      <c r="GH306" s="2"/>
      <c r="GI306" s="2"/>
      <c r="GJ306" s="2"/>
      <c r="GK306" s="2"/>
      <c r="GL306" s="2"/>
      <c r="GM306" s="2"/>
      <c r="GN306" s="2"/>
      <c r="GO306" s="2"/>
      <c r="GP306" s="2"/>
    </row>
    <row r="307" spans="1:198" s="16" customFormat="1" ht="15.75">
      <c r="A307" s="346"/>
      <c r="B307" s="346"/>
      <c r="C307" s="346"/>
      <c r="D307" s="710"/>
      <c r="E307" s="269"/>
      <c r="F307" s="6"/>
      <c r="G307" s="19" t="s">
        <v>12</v>
      </c>
      <c r="H307" s="595">
        <v>0</v>
      </c>
      <c r="I307" s="1120"/>
      <c r="J307" s="1011">
        <f t="shared" si="10"/>
        <v>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CY307" s="2"/>
      <c r="CZ307" s="2"/>
      <c r="GH307" s="2"/>
      <c r="GI307" s="2"/>
      <c r="GJ307" s="2"/>
      <c r="GK307" s="2"/>
      <c r="GL307" s="2"/>
      <c r="GM307" s="2"/>
      <c r="GN307" s="2"/>
      <c r="GO307" s="2"/>
      <c r="GP307" s="2"/>
    </row>
    <row r="308" spans="1:198" s="16" customFormat="1" ht="15.75">
      <c r="A308" s="346"/>
      <c r="B308" s="346"/>
      <c r="C308" s="346"/>
      <c r="D308" s="710"/>
      <c r="E308" s="269"/>
      <c r="F308" s="6"/>
      <c r="G308" s="7" t="s">
        <v>8</v>
      </c>
      <c r="H308" s="586">
        <v>850000</v>
      </c>
      <c r="I308" s="1120"/>
      <c r="J308" s="1011">
        <f t="shared" si="10"/>
        <v>850000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CY308" s="2"/>
      <c r="CZ308" s="2"/>
      <c r="GH308" s="2"/>
      <c r="GI308" s="2"/>
      <c r="GJ308" s="2"/>
      <c r="GK308" s="2"/>
      <c r="GL308" s="2"/>
      <c r="GM308" s="2"/>
      <c r="GN308" s="2"/>
      <c r="GO308" s="2"/>
      <c r="GP308" s="2"/>
    </row>
    <row r="309" spans="1:198" s="16" customFormat="1" ht="15.75">
      <c r="A309" s="346"/>
      <c r="B309" s="346"/>
      <c r="C309" s="346"/>
      <c r="D309" s="710"/>
      <c r="E309" s="269"/>
      <c r="F309" s="6"/>
      <c r="G309" s="7" t="s">
        <v>9</v>
      </c>
      <c r="H309" s="586">
        <v>135000</v>
      </c>
      <c r="I309" s="1120"/>
      <c r="J309" s="1011">
        <f t="shared" si="10"/>
        <v>135000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CY309" s="2"/>
      <c r="CZ309" s="2"/>
      <c r="GH309" s="2"/>
      <c r="GI309" s="2"/>
      <c r="GJ309" s="2"/>
      <c r="GK309" s="2"/>
      <c r="GL309" s="2"/>
      <c r="GM309" s="2"/>
      <c r="GN309" s="2"/>
      <c r="GO309" s="2"/>
      <c r="GP309" s="2"/>
    </row>
    <row r="310" spans="1:198" s="16" customFormat="1" ht="15.75">
      <c r="A310" s="346"/>
      <c r="B310" s="346"/>
      <c r="C310" s="346"/>
      <c r="D310" s="710"/>
      <c r="E310" s="269"/>
      <c r="F310" s="6"/>
      <c r="G310" s="7" t="s">
        <v>10</v>
      </c>
      <c r="H310" s="586">
        <v>1100000</v>
      </c>
      <c r="I310" s="1120"/>
      <c r="J310" s="1011">
        <f t="shared" si="10"/>
        <v>1100000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CY310" s="2"/>
      <c r="CZ310" s="2"/>
      <c r="GH310" s="2"/>
      <c r="GI310" s="2"/>
      <c r="GJ310" s="2"/>
      <c r="GK310" s="2"/>
      <c r="GL310" s="2"/>
      <c r="GM310" s="2"/>
      <c r="GN310" s="2"/>
      <c r="GO310" s="2"/>
      <c r="GP310" s="2"/>
    </row>
    <row r="311" spans="1:198" s="16" customFormat="1" ht="18.75" customHeight="1">
      <c r="A311" s="346"/>
      <c r="B311" s="346"/>
      <c r="C311" s="346"/>
      <c r="D311" s="710"/>
      <c r="E311" s="269"/>
      <c r="F311" s="6"/>
      <c r="G311" s="7" t="s">
        <v>11</v>
      </c>
      <c r="H311" s="586">
        <v>900000</v>
      </c>
      <c r="I311" s="1120"/>
      <c r="J311" s="1011">
        <f t="shared" si="10"/>
        <v>900000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CY311" s="2"/>
      <c r="CZ311" s="2"/>
      <c r="GH311" s="2"/>
      <c r="GI311" s="2"/>
      <c r="GJ311" s="2"/>
      <c r="GK311" s="2"/>
      <c r="GL311" s="2"/>
      <c r="GM311" s="2"/>
      <c r="GN311" s="2"/>
      <c r="GO311" s="2"/>
      <c r="GP311" s="2"/>
    </row>
    <row r="312" spans="1:198" s="16" customFormat="1" ht="15.75">
      <c r="A312" s="346"/>
      <c r="B312" s="346"/>
      <c r="C312" s="346"/>
      <c r="D312" s="710"/>
      <c r="E312" s="103"/>
      <c r="F312" s="20"/>
      <c r="G312" s="229" t="s">
        <v>15</v>
      </c>
      <c r="H312" s="586">
        <v>90000</v>
      </c>
      <c r="I312" s="1137"/>
      <c r="J312" s="1011">
        <f t="shared" si="10"/>
        <v>90000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CY312" s="2"/>
      <c r="CZ312" s="2"/>
      <c r="GH312" s="2"/>
      <c r="GI312" s="2"/>
      <c r="GJ312" s="2"/>
      <c r="GK312" s="2"/>
      <c r="GL312" s="2"/>
      <c r="GM312" s="2"/>
      <c r="GN312" s="2"/>
      <c r="GO312" s="2"/>
      <c r="GP312" s="2"/>
    </row>
    <row r="313" spans="1:198" s="16" customFormat="1" ht="15.75">
      <c r="A313" s="346"/>
      <c r="B313" s="346"/>
      <c r="C313" s="346"/>
      <c r="D313" s="710"/>
      <c r="E313" s="103"/>
      <c r="F313" s="20"/>
      <c r="G313" s="229" t="s">
        <v>13</v>
      </c>
      <c r="H313" s="586">
        <v>10000</v>
      </c>
      <c r="I313" s="1137"/>
      <c r="J313" s="1011">
        <f t="shared" si="10"/>
        <v>10000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CY313" s="2"/>
      <c r="CZ313" s="2"/>
      <c r="GH313" s="2"/>
      <c r="GI313" s="2"/>
      <c r="GJ313" s="2"/>
      <c r="GK313" s="2"/>
      <c r="GL313" s="2"/>
      <c r="GM313" s="2"/>
      <c r="GN313" s="2"/>
      <c r="GO313" s="2"/>
      <c r="GP313" s="2"/>
    </row>
    <row r="314" spans="1:198" s="16" customFormat="1" ht="15.75">
      <c r="A314" s="346"/>
      <c r="B314" s="346"/>
      <c r="C314" s="346"/>
      <c r="D314" s="710"/>
      <c r="E314" s="103"/>
      <c r="F314" s="20"/>
      <c r="G314" s="150" t="s">
        <v>14</v>
      </c>
      <c r="H314" s="566">
        <v>130000</v>
      </c>
      <c r="I314" s="1137"/>
      <c r="J314" s="1011">
        <f t="shared" si="10"/>
        <v>130000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CY314" s="2"/>
      <c r="CZ314" s="2"/>
      <c r="GH314" s="2"/>
      <c r="GI314" s="2"/>
      <c r="GJ314" s="2"/>
      <c r="GK314" s="2"/>
      <c r="GL314" s="2"/>
      <c r="GM314" s="2"/>
      <c r="GN314" s="2"/>
      <c r="GO314" s="2"/>
      <c r="GP314" s="2"/>
    </row>
    <row r="315" spans="1:198" s="16" customFormat="1" ht="15.75">
      <c r="A315" s="346"/>
      <c r="B315" s="346"/>
      <c r="C315" s="346"/>
      <c r="D315" s="710"/>
      <c r="E315" s="103"/>
      <c r="F315" s="20"/>
      <c r="G315" s="230" t="s">
        <v>16</v>
      </c>
      <c r="H315" s="572">
        <v>180000</v>
      </c>
      <c r="I315" s="1137"/>
      <c r="J315" s="1012">
        <f aca="true" t="shared" si="11" ref="J315:J320">H315+I315</f>
        <v>180000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CY315" s="2"/>
      <c r="CZ315" s="2"/>
      <c r="GH315" s="2"/>
      <c r="GI315" s="2"/>
      <c r="GJ315" s="2"/>
      <c r="GK315" s="2"/>
      <c r="GL315" s="2"/>
      <c r="GM315" s="2"/>
      <c r="GN315" s="2"/>
      <c r="GO315" s="2"/>
      <c r="GP315" s="2"/>
    </row>
    <row r="316" spans="1:198" s="16" customFormat="1" ht="15.75">
      <c r="A316" s="346"/>
      <c r="B316" s="346"/>
      <c r="C316" s="346"/>
      <c r="D316" s="710"/>
      <c r="E316" s="103"/>
      <c r="F316" s="20"/>
      <c r="G316" s="7" t="s">
        <v>17</v>
      </c>
      <c r="H316" s="566">
        <v>10000</v>
      </c>
      <c r="I316" s="1137"/>
      <c r="J316" s="1012">
        <f t="shared" si="11"/>
        <v>10000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CY316" s="2"/>
      <c r="CZ316" s="2"/>
      <c r="GH316" s="2"/>
      <c r="GI316" s="2"/>
      <c r="GJ316" s="2"/>
      <c r="GK316" s="2"/>
      <c r="GL316" s="2"/>
      <c r="GM316" s="2"/>
      <c r="GN316" s="2"/>
      <c r="GO316" s="2"/>
      <c r="GP316" s="2"/>
    </row>
    <row r="317" spans="1:198" s="16" customFormat="1" ht="15.75">
      <c r="A317" s="346"/>
      <c r="B317" s="346"/>
      <c r="C317" s="346"/>
      <c r="D317" s="710"/>
      <c r="E317" s="103"/>
      <c r="F317" s="20"/>
      <c r="G317" s="7" t="s">
        <v>820</v>
      </c>
      <c r="H317" s="566">
        <v>10000</v>
      </c>
      <c r="I317" s="1137"/>
      <c r="J317" s="1012">
        <f t="shared" si="11"/>
        <v>10000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CY317" s="2"/>
      <c r="CZ317" s="2"/>
      <c r="GH317" s="2"/>
      <c r="GI317" s="2"/>
      <c r="GJ317" s="2"/>
      <c r="GK317" s="2"/>
      <c r="GL317" s="2"/>
      <c r="GM317" s="2"/>
      <c r="GN317" s="2"/>
      <c r="GO317" s="2"/>
      <c r="GP317" s="2"/>
    </row>
    <row r="318" spans="1:198" s="16" customFormat="1" ht="31.5">
      <c r="A318" s="346"/>
      <c r="B318" s="346"/>
      <c r="C318" s="346"/>
      <c r="D318" s="710"/>
      <c r="E318" s="103">
        <v>70</v>
      </c>
      <c r="F318" s="20">
        <v>4632</v>
      </c>
      <c r="G318" s="123" t="s">
        <v>20</v>
      </c>
      <c r="H318" s="584">
        <f>H319+H320+H321</f>
        <v>710000</v>
      </c>
      <c r="I318" s="1137"/>
      <c r="J318" s="1031">
        <f t="shared" si="11"/>
        <v>710000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CY318" s="2"/>
      <c r="CZ318" s="2"/>
      <c r="GH318" s="2"/>
      <c r="GI318" s="2"/>
      <c r="GJ318" s="2"/>
      <c r="GK318" s="2"/>
      <c r="GL318" s="2"/>
      <c r="GM318" s="2"/>
      <c r="GN318" s="2"/>
      <c r="GO318" s="2"/>
      <c r="GP318" s="2"/>
    </row>
    <row r="319" spans="1:198" s="16" customFormat="1" ht="15.75">
      <c r="A319" s="346"/>
      <c r="B319" s="346"/>
      <c r="C319" s="346"/>
      <c r="D319" s="710"/>
      <c r="E319" s="103"/>
      <c r="F319" s="20"/>
      <c r="G319" s="123" t="s">
        <v>527</v>
      </c>
      <c r="H319" s="573">
        <v>550000</v>
      </c>
      <c r="I319" s="1137"/>
      <c r="J319" s="1012">
        <f t="shared" si="11"/>
        <v>550000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CY319" s="2"/>
      <c r="CZ319" s="2"/>
      <c r="GH319" s="2"/>
      <c r="GI319" s="2"/>
      <c r="GJ319" s="2"/>
      <c r="GK319" s="2"/>
      <c r="GL319" s="2"/>
      <c r="GM319" s="2"/>
      <c r="GN319" s="2"/>
      <c r="GO319" s="2"/>
      <c r="GP319" s="2"/>
    </row>
    <row r="320" spans="1:198" s="16" customFormat="1" ht="15.75">
      <c r="A320" s="346"/>
      <c r="B320" s="346"/>
      <c r="C320" s="346"/>
      <c r="D320" s="710"/>
      <c r="E320" s="103"/>
      <c r="F320" s="20"/>
      <c r="G320" s="19" t="s">
        <v>21</v>
      </c>
      <c r="H320" s="567">
        <v>150000</v>
      </c>
      <c r="I320" s="1137"/>
      <c r="J320" s="1012">
        <f t="shared" si="11"/>
        <v>150000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CY320" s="2"/>
      <c r="CZ320" s="2"/>
      <c r="GH320" s="2"/>
      <c r="GI320" s="2"/>
      <c r="GJ320" s="2"/>
      <c r="GK320" s="2"/>
      <c r="GL320" s="2"/>
      <c r="GM320" s="2"/>
      <c r="GN320" s="2"/>
      <c r="GO320" s="2"/>
      <c r="GP320" s="2"/>
    </row>
    <row r="321" spans="1:198" s="16" customFormat="1" ht="20.25" customHeight="1" thickBot="1">
      <c r="A321" s="353"/>
      <c r="B321" s="353"/>
      <c r="C321" s="353"/>
      <c r="D321" s="712"/>
      <c r="E321" s="102"/>
      <c r="F321" s="34"/>
      <c r="G321" s="35" t="s">
        <v>23</v>
      </c>
      <c r="H321" s="569">
        <v>10000</v>
      </c>
      <c r="I321" s="1114"/>
      <c r="J321" s="1012">
        <f t="shared" si="10"/>
        <v>10000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CY321" s="2"/>
      <c r="CZ321" s="2"/>
      <c r="GH321" s="2"/>
      <c r="GI321" s="2"/>
      <c r="GJ321" s="2"/>
      <c r="GK321" s="2"/>
      <c r="GL321" s="2"/>
      <c r="GM321" s="2"/>
      <c r="GN321" s="2"/>
      <c r="GO321" s="2"/>
      <c r="GP321" s="2"/>
    </row>
    <row r="322" spans="1:198" s="16" customFormat="1" ht="33" thickBot="1" thickTop="1">
      <c r="A322" s="92"/>
      <c r="B322" s="92"/>
      <c r="C322" s="92"/>
      <c r="D322" s="176"/>
      <c r="E322" s="344"/>
      <c r="F322" s="108"/>
      <c r="G322" s="82" t="s">
        <v>276</v>
      </c>
      <c r="H322" s="604"/>
      <c r="I322" s="1116"/>
      <c r="J322" s="1029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CY322" s="2"/>
      <c r="CZ322" s="2"/>
      <c r="GH322" s="2"/>
      <c r="GI322" s="2"/>
      <c r="GJ322" s="2"/>
      <c r="GK322" s="2"/>
      <c r="GL322" s="2"/>
      <c r="GM322" s="2"/>
      <c r="GN322" s="2"/>
      <c r="GO322" s="2"/>
      <c r="GP322" s="2"/>
    </row>
    <row r="323" spans="1:198" s="16" customFormat="1" ht="16.5" thickTop="1">
      <c r="A323" s="76"/>
      <c r="B323" s="76"/>
      <c r="C323" s="76"/>
      <c r="D323" s="709"/>
      <c r="E323" s="119"/>
      <c r="F323" s="37">
        <v>463</v>
      </c>
      <c r="G323" s="36" t="s">
        <v>336</v>
      </c>
      <c r="H323" s="568">
        <f>H324+H337</f>
        <v>4010000</v>
      </c>
      <c r="I323" s="1113">
        <f>I324+I325+I326+I327+I328+I329+I330+I332+I333+I334</f>
        <v>0</v>
      </c>
      <c r="J323" s="984">
        <f>H323+I323</f>
        <v>4010000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CY323" s="2"/>
      <c r="CZ323" s="2"/>
      <c r="GH323" s="2"/>
      <c r="GI323" s="2"/>
      <c r="GJ323" s="2"/>
      <c r="GK323" s="2"/>
      <c r="GL323" s="2"/>
      <c r="GM323" s="2"/>
      <c r="GN323" s="2"/>
      <c r="GO323" s="2"/>
      <c r="GP323" s="2"/>
    </row>
    <row r="324" spans="1:198" s="16" customFormat="1" ht="31.5">
      <c r="A324" s="346"/>
      <c r="B324" s="346"/>
      <c r="C324" s="346"/>
      <c r="D324" s="710"/>
      <c r="E324" s="269">
        <v>71</v>
      </c>
      <c r="F324" s="6">
        <v>4631</v>
      </c>
      <c r="G324" s="33" t="s">
        <v>22</v>
      </c>
      <c r="H324" s="577">
        <f>H325+H326+H327+H328+H329+H330+H331+H332+H333+H334+H335+H336</f>
        <v>2850000</v>
      </c>
      <c r="I324" s="1120"/>
      <c r="J324" s="1030">
        <f aca="true" t="shared" si="12" ref="J324:J332">H324+I324</f>
        <v>2850000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CY324" s="2"/>
      <c r="CZ324" s="2"/>
      <c r="GH324" s="2"/>
      <c r="GI324" s="2"/>
      <c r="GJ324" s="2"/>
      <c r="GK324" s="2"/>
      <c r="GL324" s="2"/>
      <c r="GM324" s="2"/>
      <c r="GN324" s="2"/>
      <c r="GO324" s="2"/>
      <c r="GP324" s="2"/>
    </row>
    <row r="325" spans="1:198" s="16" customFormat="1" ht="15.75">
      <c r="A325" s="346"/>
      <c r="B325" s="346"/>
      <c r="C325" s="346"/>
      <c r="D325" s="710"/>
      <c r="E325" s="269"/>
      <c r="F325" s="6"/>
      <c r="G325" s="19" t="s">
        <v>12</v>
      </c>
      <c r="H325" s="595">
        <v>0</v>
      </c>
      <c r="I325" s="1120"/>
      <c r="J325" s="1011">
        <f t="shared" si="12"/>
        <v>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CY325" s="2"/>
      <c r="CZ325" s="2"/>
      <c r="GH325" s="2"/>
      <c r="GI325" s="2"/>
      <c r="GJ325" s="2"/>
      <c r="GK325" s="2"/>
      <c r="GL325" s="2"/>
      <c r="GM325" s="2"/>
      <c r="GN325" s="2"/>
      <c r="GO325" s="2"/>
      <c r="GP325" s="2"/>
    </row>
    <row r="326" spans="1:198" s="16" customFormat="1" ht="15.75">
      <c r="A326" s="346"/>
      <c r="B326" s="346"/>
      <c r="C326" s="346"/>
      <c r="D326" s="710"/>
      <c r="E326" s="103"/>
      <c r="F326" s="20"/>
      <c r="G326" s="19" t="s">
        <v>8</v>
      </c>
      <c r="H326" s="595">
        <v>650000</v>
      </c>
      <c r="I326" s="1115"/>
      <c r="J326" s="1012">
        <f t="shared" si="12"/>
        <v>650000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CY326" s="2"/>
      <c r="CZ326" s="2"/>
      <c r="GH326" s="2"/>
      <c r="GI326" s="2"/>
      <c r="GJ326" s="2"/>
      <c r="GK326" s="2"/>
      <c r="GL326" s="2"/>
      <c r="GM326" s="2"/>
      <c r="GN326" s="2"/>
      <c r="GO326" s="2"/>
      <c r="GP326" s="2"/>
    </row>
    <row r="327" spans="1:198" s="16" customFormat="1" ht="15.75">
      <c r="A327" s="346"/>
      <c r="B327" s="346"/>
      <c r="C327" s="346"/>
      <c r="D327" s="710"/>
      <c r="E327" s="269"/>
      <c r="F327" s="6"/>
      <c r="G327" s="7" t="s">
        <v>9</v>
      </c>
      <c r="H327" s="586">
        <v>150000</v>
      </c>
      <c r="I327" s="1120"/>
      <c r="J327" s="1011">
        <f t="shared" si="12"/>
        <v>150000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CY327" s="2"/>
      <c r="CZ327" s="2"/>
      <c r="GH327" s="2"/>
      <c r="GI327" s="2"/>
      <c r="GJ327" s="2"/>
      <c r="GK327" s="2"/>
      <c r="GL327" s="2"/>
      <c r="GM327" s="2"/>
      <c r="GN327" s="2"/>
      <c r="GO327" s="2"/>
      <c r="GP327" s="2"/>
    </row>
    <row r="328" spans="1:198" s="16" customFormat="1" ht="15.75">
      <c r="A328" s="346"/>
      <c r="B328" s="346"/>
      <c r="C328" s="346"/>
      <c r="D328" s="710"/>
      <c r="E328" s="269"/>
      <c r="F328" s="6"/>
      <c r="G328" s="7" t="s">
        <v>10</v>
      </c>
      <c r="H328" s="586">
        <v>1000000</v>
      </c>
      <c r="I328" s="1120"/>
      <c r="J328" s="1011">
        <f t="shared" si="12"/>
        <v>1000000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CY328" s="2"/>
      <c r="CZ328" s="2"/>
      <c r="GH328" s="2"/>
      <c r="GI328" s="2"/>
      <c r="GJ328" s="2"/>
      <c r="GK328" s="2"/>
      <c r="GL328" s="2"/>
      <c r="GM328" s="2"/>
      <c r="GN328" s="2"/>
      <c r="GO328" s="2"/>
      <c r="GP328" s="2"/>
    </row>
    <row r="329" spans="1:198" s="16" customFormat="1" ht="15.75">
      <c r="A329" s="346"/>
      <c r="B329" s="346"/>
      <c r="C329" s="346"/>
      <c r="D329" s="710"/>
      <c r="E329" s="54"/>
      <c r="F329" s="25"/>
      <c r="G329" s="24" t="s">
        <v>11</v>
      </c>
      <c r="H329" s="594">
        <v>500000</v>
      </c>
      <c r="I329" s="1127"/>
      <c r="J329" s="1005">
        <f t="shared" si="12"/>
        <v>500000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CY329" s="2"/>
      <c r="CZ329" s="2"/>
      <c r="GH329" s="2"/>
      <c r="GI329" s="2"/>
      <c r="GJ329" s="2"/>
      <c r="GK329" s="2"/>
      <c r="GL329" s="2"/>
      <c r="GM329" s="2"/>
      <c r="GN329" s="2"/>
      <c r="GO329" s="2"/>
      <c r="GP329" s="2"/>
    </row>
    <row r="330" spans="1:198" s="16" customFormat="1" ht="15.75">
      <c r="A330" s="346"/>
      <c r="B330" s="346"/>
      <c r="C330" s="346"/>
      <c r="D330" s="710"/>
      <c r="E330" s="269"/>
      <c r="F330" s="6"/>
      <c r="G330" s="229" t="s">
        <v>15</v>
      </c>
      <c r="H330" s="586">
        <v>100000</v>
      </c>
      <c r="I330" s="1137"/>
      <c r="J330" s="1011">
        <f t="shared" si="12"/>
        <v>100000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CY330" s="2"/>
      <c r="CZ330" s="2"/>
      <c r="GH330" s="2"/>
      <c r="GI330" s="2"/>
      <c r="GJ330" s="2"/>
      <c r="GK330" s="2"/>
      <c r="GL330" s="2"/>
      <c r="GM330" s="2"/>
      <c r="GN330" s="2"/>
      <c r="GO330" s="2"/>
      <c r="GP330" s="2"/>
    </row>
    <row r="331" spans="1:198" s="16" customFormat="1" ht="15.75">
      <c r="A331" s="346"/>
      <c r="B331" s="346"/>
      <c r="C331" s="346"/>
      <c r="D331" s="710"/>
      <c r="E331" s="269"/>
      <c r="F331" s="6"/>
      <c r="G331" s="229" t="s">
        <v>107</v>
      </c>
      <c r="H331" s="586">
        <v>10000</v>
      </c>
      <c r="I331" s="1137"/>
      <c r="J331" s="1011">
        <f t="shared" si="12"/>
        <v>10000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CY331" s="2"/>
      <c r="CZ331" s="2"/>
      <c r="GH331" s="2"/>
      <c r="GI331" s="2"/>
      <c r="GJ331" s="2"/>
      <c r="GK331" s="2"/>
      <c r="GL331" s="2"/>
      <c r="GM331" s="2"/>
      <c r="GN331" s="2"/>
      <c r="GO331" s="2"/>
      <c r="GP331" s="2"/>
    </row>
    <row r="332" spans="1:198" s="16" customFormat="1" ht="15.75">
      <c r="A332" s="346"/>
      <c r="B332" s="346"/>
      <c r="C332" s="346"/>
      <c r="D332" s="710"/>
      <c r="E332" s="269"/>
      <c r="F332" s="6"/>
      <c r="G332" s="150" t="s">
        <v>14</v>
      </c>
      <c r="H332" s="586">
        <v>180000</v>
      </c>
      <c r="I332" s="1137"/>
      <c r="J332" s="1011">
        <f t="shared" si="12"/>
        <v>180000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CY332" s="2"/>
      <c r="CZ332" s="2"/>
      <c r="GH332" s="2"/>
      <c r="GI332" s="2"/>
      <c r="GJ332" s="2"/>
      <c r="GK332" s="2"/>
      <c r="GL332" s="2"/>
      <c r="GM332" s="2"/>
      <c r="GN332" s="2"/>
      <c r="GO332" s="2"/>
      <c r="GP332" s="2"/>
    </row>
    <row r="333" spans="1:198" s="16" customFormat="1" ht="15.75">
      <c r="A333" s="346"/>
      <c r="B333" s="346"/>
      <c r="C333" s="346"/>
      <c r="D333" s="710"/>
      <c r="E333" s="269"/>
      <c r="F333" s="6"/>
      <c r="G333" s="230" t="s">
        <v>16</v>
      </c>
      <c r="H333" s="588">
        <v>200000</v>
      </c>
      <c r="I333" s="1137"/>
      <c r="J333" s="1012">
        <f aca="true" t="shared" si="13" ref="J333:J340">H333+I333</f>
        <v>200000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CY333" s="2"/>
      <c r="CZ333" s="2"/>
      <c r="GH333" s="2"/>
      <c r="GI333" s="2"/>
      <c r="GJ333" s="2"/>
      <c r="GK333" s="2"/>
      <c r="GL333" s="2"/>
      <c r="GM333" s="2"/>
      <c r="GN333" s="2"/>
      <c r="GO333" s="2"/>
      <c r="GP333" s="2"/>
    </row>
    <row r="334" spans="1:198" s="16" customFormat="1" ht="15.75">
      <c r="A334" s="346"/>
      <c r="B334" s="360"/>
      <c r="C334" s="360"/>
      <c r="D334" s="729"/>
      <c r="E334" s="269"/>
      <c r="F334" s="6"/>
      <c r="G334" s="7" t="s">
        <v>17</v>
      </c>
      <c r="H334" s="586">
        <v>30000</v>
      </c>
      <c r="I334" s="1128"/>
      <c r="J334" s="1011">
        <f t="shared" si="13"/>
        <v>30000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CY334" s="2"/>
      <c r="CZ334" s="2"/>
      <c r="GH334" s="2"/>
      <c r="GI334" s="2"/>
      <c r="GJ334" s="2"/>
      <c r="GK334" s="2"/>
      <c r="GL334" s="2"/>
      <c r="GM334" s="2"/>
      <c r="GN334" s="2"/>
      <c r="GO334" s="2"/>
      <c r="GP334" s="2"/>
    </row>
    <row r="335" spans="1:198" s="16" customFormat="1" ht="15.75">
      <c r="A335" s="346"/>
      <c r="B335" s="346"/>
      <c r="C335" s="346"/>
      <c r="D335" s="710"/>
      <c r="E335" s="50"/>
      <c r="F335" s="22"/>
      <c r="G335" s="7" t="s">
        <v>820</v>
      </c>
      <c r="H335" s="594">
        <v>10000</v>
      </c>
      <c r="I335" s="1139"/>
      <c r="J335" s="1010">
        <f t="shared" si="13"/>
        <v>10000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CY335" s="2"/>
      <c r="CZ335" s="2"/>
      <c r="GH335" s="2"/>
      <c r="GI335" s="2"/>
      <c r="GJ335" s="2"/>
      <c r="GK335" s="2"/>
      <c r="GL335" s="2"/>
      <c r="GM335" s="2"/>
      <c r="GN335" s="2"/>
      <c r="GO335" s="2"/>
      <c r="GP335" s="2"/>
    </row>
    <row r="336" spans="1:198" s="16" customFormat="1" ht="15.75">
      <c r="A336" s="346"/>
      <c r="B336" s="346"/>
      <c r="C336" s="346"/>
      <c r="D336" s="710"/>
      <c r="E336" s="103"/>
      <c r="F336" s="20"/>
      <c r="G336" s="7" t="s">
        <v>19</v>
      </c>
      <c r="H336" s="594">
        <v>20000</v>
      </c>
      <c r="I336" s="1137"/>
      <c r="J336" s="1012">
        <f t="shared" si="13"/>
        <v>20000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CY336" s="2"/>
      <c r="CZ336" s="2"/>
      <c r="GH336" s="2"/>
      <c r="GI336" s="2"/>
      <c r="GJ336" s="2"/>
      <c r="GK336" s="2"/>
      <c r="GL336" s="2"/>
      <c r="GM336" s="2"/>
      <c r="GN336" s="2"/>
      <c r="GO336" s="2"/>
      <c r="GP336" s="2"/>
    </row>
    <row r="337" spans="1:198" s="16" customFormat="1" ht="31.5">
      <c r="A337" s="346"/>
      <c r="B337" s="346"/>
      <c r="C337" s="346"/>
      <c r="D337" s="710"/>
      <c r="E337" s="103">
        <v>72</v>
      </c>
      <c r="F337" s="20">
        <v>4632</v>
      </c>
      <c r="G337" s="123" t="s">
        <v>20</v>
      </c>
      <c r="H337" s="648">
        <f>H338+H339+H340</f>
        <v>1160000</v>
      </c>
      <c r="I337" s="1137"/>
      <c r="J337" s="1031">
        <f t="shared" si="13"/>
        <v>1160000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CY337" s="2"/>
      <c r="CZ337" s="2"/>
      <c r="GH337" s="2"/>
      <c r="GI337" s="2"/>
      <c r="GJ337" s="2"/>
      <c r="GK337" s="2"/>
      <c r="GL337" s="2"/>
      <c r="GM337" s="2"/>
      <c r="GN337" s="2"/>
      <c r="GO337" s="2"/>
      <c r="GP337" s="2"/>
    </row>
    <row r="338" spans="1:198" s="16" customFormat="1" ht="15.75">
      <c r="A338" s="346"/>
      <c r="B338" s="346"/>
      <c r="C338" s="346"/>
      <c r="D338" s="710"/>
      <c r="E338" s="103"/>
      <c r="F338" s="20"/>
      <c r="G338" s="123" t="s">
        <v>527</v>
      </c>
      <c r="H338" s="573">
        <v>1000000</v>
      </c>
      <c r="I338" s="1137"/>
      <c r="J338" s="1012">
        <f t="shared" si="13"/>
        <v>1000000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CY338" s="2"/>
      <c r="CZ338" s="2"/>
      <c r="GH338" s="2"/>
      <c r="GI338" s="2"/>
      <c r="GJ338" s="2"/>
      <c r="GK338" s="2"/>
      <c r="GL338" s="2"/>
      <c r="GM338" s="2"/>
      <c r="GN338" s="2"/>
      <c r="GO338" s="2"/>
      <c r="GP338" s="2"/>
    </row>
    <row r="339" spans="1:198" s="16" customFormat="1" ht="15.75">
      <c r="A339" s="346"/>
      <c r="B339" s="346"/>
      <c r="C339" s="346"/>
      <c r="D339" s="710"/>
      <c r="E339" s="103"/>
      <c r="F339" s="20"/>
      <c r="G339" s="19" t="s">
        <v>21</v>
      </c>
      <c r="H339" s="567">
        <v>150000</v>
      </c>
      <c r="I339" s="1137"/>
      <c r="J339" s="1012">
        <f t="shared" si="13"/>
        <v>150000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CY339" s="2"/>
      <c r="CZ339" s="2"/>
      <c r="GH339" s="2"/>
      <c r="GI339" s="2"/>
      <c r="GJ339" s="2"/>
      <c r="GK339" s="2"/>
      <c r="GL339" s="2"/>
      <c r="GM339" s="2"/>
      <c r="GN339" s="2"/>
      <c r="GO339" s="2"/>
      <c r="GP339" s="2"/>
    </row>
    <row r="340" spans="1:198" s="16" customFormat="1" ht="16.5" thickBot="1">
      <c r="A340" s="346"/>
      <c r="B340" s="346"/>
      <c r="C340" s="346"/>
      <c r="D340" s="710"/>
      <c r="E340" s="103"/>
      <c r="F340" s="20"/>
      <c r="G340" s="35" t="s">
        <v>23</v>
      </c>
      <c r="H340" s="569">
        <v>10000</v>
      </c>
      <c r="I340" s="1114"/>
      <c r="J340" s="1012">
        <f t="shared" si="13"/>
        <v>10000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CY340" s="2"/>
      <c r="CZ340" s="2"/>
      <c r="GH340" s="2"/>
      <c r="GI340" s="2"/>
      <c r="GJ340" s="2"/>
      <c r="GK340" s="2"/>
      <c r="GL340" s="2"/>
      <c r="GM340" s="2"/>
      <c r="GN340" s="2"/>
      <c r="GO340" s="2"/>
      <c r="GP340" s="2"/>
    </row>
    <row r="341" spans="1:198" s="16" customFormat="1" ht="33" thickBot="1" thickTop="1">
      <c r="A341" s="92"/>
      <c r="B341" s="92"/>
      <c r="C341" s="92"/>
      <c r="D341" s="176"/>
      <c r="E341" s="344"/>
      <c r="F341" s="108"/>
      <c r="G341" s="62" t="s">
        <v>277</v>
      </c>
      <c r="H341" s="604"/>
      <c r="I341" s="1116"/>
      <c r="J341" s="1024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CY341" s="2"/>
      <c r="CZ341" s="2"/>
      <c r="GH341" s="2"/>
      <c r="GI341" s="2"/>
      <c r="GJ341" s="2"/>
      <c r="GK341" s="2"/>
      <c r="GL341" s="2"/>
      <c r="GM341" s="2"/>
      <c r="GN341" s="2"/>
      <c r="GO341" s="2"/>
      <c r="GP341" s="2"/>
    </row>
    <row r="342" spans="1:198" s="16" customFormat="1" ht="32.25" thickTop="1">
      <c r="A342" s="76"/>
      <c r="B342" s="76"/>
      <c r="C342" s="76"/>
      <c r="D342" s="709"/>
      <c r="E342" s="119"/>
      <c r="F342" s="37">
        <v>463</v>
      </c>
      <c r="G342" s="36" t="s">
        <v>416</v>
      </c>
      <c r="H342" s="568">
        <f>H343+H354</f>
        <v>3425000</v>
      </c>
      <c r="I342" s="1113"/>
      <c r="J342" s="984">
        <f aca="true" t="shared" si="14" ref="J342:J350">H342+I342</f>
        <v>3425000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CY342" s="2"/>
      <c r="CZ342" s="2"/>
      <c r="GH342" s="2"/>
      <c r="GI342" s="2"/>
      <c r="GJ342" s="2"/>
      <c r="GK342" s="2"/>
      <c r="GL342" s="2"/>
      <c r="GM342" s="2"/>
      <c r="GN342" s="2"/>
      <c r="GO342" s="2"/>
      <c r="GP342" s="2"/>
    </row>
    <row r="343" spans="1:198" s="16" customFormat="1" ht="31.5">
      <c r="A343" s="346"/>
      <c r="B343" s="346"/>
      <c r="C343" s="346"/>
      <c r="D343" s="710"/>
      <c r="E343" s="269">
        <v>73</v>
      </c>
      <c r="F343" s="6">
        <v>4631</v>
      </c>
      <c r="G343" s="33" t="s">
        <v>22</v>
      </c>
      <c r="H343" s="577">
        <f>H344+H345+H346+H347+H348+H349+H350+H351+H352+H353</f>
        <v>2235000</v>
      </c>
      <c r="I343" s="1120"/>
      <c r="J343" s="1030">
        <f t="shared" si="14"/>
        <v>2235000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CY343" s="2"/>
      <c r="CZ343" s="2"/>
      <c r="GH343" s="2"/>
      <c r="GI343" s="2"/>
      <c r="GJ343" s="2"/>
      <c r="GK343" s="2"/>
      <c r="GL343" s="2"/>
      <c r="GM343" s="2"/>
      <c r="GN343" s="2"/>
      <c r="GO343" s="2"/>
      <c r="GP343" s="2"/>
    </row>
    <row r="344" spans="1:198" s="16" customFormat="1" ht="15.75">
      <c r="A344" s="346"/>
      <c r="B344" s="346"/>
      <c r="C344" s="346"/>
      <c r="D344" s="710"/>
      <c r="E344" s="269"/>
      <c r="F344" s="6"/>
      <c r="G344" s="19" t="s">
        <v>12</v>
      </c>
      <c r="H344" s="595">
        <v>0</v>
      </c>
      <c r="I344" s="1120"/>
      <c r="J344" s="1011">
        <f t="shared" si="14"/>
        <v>0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CY344" s="2"/>
      <c r="CZ344" s="2"/>
      <c r="GH344" s="2"/>
      <c r="GI344" s="2"/>
      <c r="GJ344" s="2"/>
      <c r="GK344" s="2"/>
      <c r="GL344" s="2"/>
      <c r="GM344" s="2"/>
      <c r="GN344" s="2"/>
      <c r="GO344" s="2"/>
      <c r="GP344" s="2"/>
    </row>
    <row r="345" spans="1:198" s="16" customFormat="1" ht="15.75">
      <c r="A345" s="346"/>
      <c r="B345" s="346"/>
      <c r="C345" s="346"/>
      <c r="D345" s="710"/>
      <c r="E345" s="269"/>
      <c r="F345" s="6"/>
      <c r="G345" s="7" t="s">
        <v>8</v>
      </c>
      <c r="H345" s="586">
        <v>600000</v>
      </c>
      <c r="I345" s="1120"/>
      <c r="J345" s="1011">
        <f t="shared" si="14"/>
        <v>600000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CY345" s="2"/>
      <c r="CZ345" s="2"/>
      <c r="GH345" s="2"/>
      <c r="GI345" s="2"/>
      <c r="GJ345" s="2"/>
      <c r="GK345" s="2"/>
      <c r="GL345" s="2"/>
      <c r="GM345" s="2"/>
      <c r="GN345" s="2"/>
      <c r="GO345" s="2"/>
      <c r="GP345" s="2"/>
    </row>
    <row r="346" spans="1:198" s="16" customFormat="1" ht="15.75">
      <c r="A346" s="346"/>
      <c r="B346" s="346"/>
      <c r="C346" s="346"/>
      <c r="D346" s="710"/>
      <c r="E346" s="269"/>
      <c r="F346" s="6"/>
      <c r="G346" s="7" t="s">
        <v>9</v>
      </c>
      <c r="H346" s="586">
        <v>105000</v>
      </c>
      <c r="I346" s="1120"/>
      <c r="J346" s="1011">
        <f t="shared" si="14"/>
        <v>105000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CY346" s="2"/>
      <c r="CZ346" s="2"/>
      <c r="GH346" s="2"/>
      <c r="GI346" s="2"/>
      <c r="GJ346" s="2"/>
      <c r="GK346" s="2"/>
      <c r="GL346" s="2"/>
      <c r="GM346" s="2"/>
      <c r="GN346" s="2"/>
      <c r="GO346" s="2"/>
      <c r="GP346" s="2"/>
    </row>
    <row r="347" spans="1:198" s="16" customFormat="1" ht="15.75">
      <c r="A347" s="346"/>
      <c r="B347" s="346"/>
      <c r="C347" s="346"/>
      <c r="D347" s="710"/>
      <c r="E347" s="269"/>
      <c r="F347" s="6"/>
      <c r="G347" s="7" t="s">
        <v>10</v>
      </c>
      <c r="H347" s="586">
        <v>650000</v>
      </c>
      <c r="I347" s="1120"/>
      <c r="J347" s="1011">
        <f t="shared" si="14"/>
        <v>650000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CY347" s="2"/>
      <c r="CZ347" s="2"/>
      <c r="GH347" s="2"/>
      <c r="GI347" s="2"/>
      <c r="GJ347" s="2"/>
      <c r="GK347" s="2"/>
      <c r="GL347" s="2"/>
      <c r="GM347" s="2"/>
      <c r="GN347" s="2"/>
      <c r="GO347" s="2"/>
      <c r="GP347" s="2"/>
    </row>
    <row r="348" spans="1:198" s="16" customFormat="1" ht="15.75">
      <c r="A348" s="346"/>
      <c r="B348" s="346"/>
      <c r="C348" s="346"/>
      <c r="D348" s="710"/>
      <c r="E348" s="269"/>
      <c r="F348" s="6"/>
      <c r="G348" s="7" t="s">
        <v>11</v>
      </c>
      <c r="H348" s="586">
        <v>420000</v>
      </c>
      <c r="I348" s="1120"/>
      <c r="J348" s="1011">
        <f t="shared" si="14"/>
        <v>420000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CY348" s="2"/>
      <c r="CZ348" s="2"/>
      <c r="GH348" s="2"/>
      <c r="GI348" s="2"/>
      <c r="GJ348" s="2"/>
      <c r="GK348" s="2"/>
      <c r="GL348" s="2"/>
      <c r="GM348" s="2"/>
      <c r="GN348" s="2"/>
      <c r="GO348" s="2"/>
      <c r="GP348" s="2"/>
    </row>
    <row r="349" spans="1:198" s="16" customFormat="1" ht="15.75">
      <c r="A349" s="346"/>
      <c r="B349" s="346"/>
      <c r="C349" s="346"/>
      <c r="D349" s="710"/>
      <c r="E349" s="269"/>
      <c r="F349" s="6"/>
      <c r="G349" s="229" t="s">
        <v>15</v>
      </c>
      <c r="H349" s="586">
        <v>150000</v>
      </c>
      <c r="I349" s="1137"/>
      <c r="J349" s="1011">
        <f t="shared" si="14"/>
        <v>150000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CY349" s="2"/>
      <c r="CZ349" s="2"/>
      <c r="GH349" s="2"/>
      <c r="GI349" s="2"/>
      <c r="GJ349" s="2"/>
      <c r="GK349" s="2"/>
      <c r="GL349" s="2"/>
      <c r="GM349" s="2"/>
      <c r="GN349" s="2"/>
      <c r="GO349" s="2"/>
      <c r="GP349" s="2"/>
    </row>
    <row r="350" spans="1:198" s="16" customFormat="1" ht="15.75">
      <c r="A350" s="346"/>
      <c r="B350" s="346"/>
      <c r="C350" s="346"/>
      <c r="D350" s="710"/>
      <c r="E350" s="103"/>
      <c r="F350" s="6"/>
      <c r="G350" s="150" t="s">
        <v>14</v>
      </c>
      <c r="H350" s="586">
        <v>100000</v>
      </c>
      <c r="I350" s="1137"/>
      <c r="J350" s="1011">
        <f t="shared" si="14"/>
        <v>100000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CY350" s="2"/>
      <c r="CZ350" s="2"/>
      <c r="GH350" s="2"/>
      <c r="GI350" s="2"/>
      <c r="GJ350" s="2"/>
      <c r="GK350" s="2"/>
      <c r="GL350" s="2"/>
      <c r="GM350" s="2"/>
      <c r="GN350" s="2"/>
      <c r="GO350" s="2"/>
      <c r="GP350" s="2"/>
    </row>
    <row r="351" spans="1:198" s="16" customFormat="1" ht="15.75">
      <c r="A351" s="346"/>
      <c r="B351" s="346"/>
      <c r="C351" s="346"/>
      <c r="D351" s="710"/>
      <c r="E351" s="103"/>
      <c r="F351" s="6"/>
      <c r="G351" s="230" t="s">
        <v>16</v>
      </c>
      <c r="H351" s="588">
        <v>180000</v>
      </c>
      <c r="I351" s="1137"/>
      <c r="J351" s="1012">
        <f aca="true" t="shared" si="15" ref="J351:J357">H351+I351</f>
        <v>180000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CY351" s="2"/>
      <c r="CZ351" s="2"/>
      <c r="GH351" s="2"/>
      <c r="GI351" s="2"/>
      <c r="GJ351" s="2"/>
      <c r="GK351" s="2"/>
      <c r="GL351" s="2"/>
      <c r="GM351" s="2"/>
      <c r="GN351" s="2"/>
      <c r="GO351" s="2"/>
      <c r="GP351" s="2"/>
    </row>
    <row r="352" spans="1:198" s="16" customFormat="1" ht="15.75">
      <c r="A352" s="346"/>
      <c r="B352" s="346"/>
      <c r="C352" s="346"/>
      <c r="D352" s="710"/>
      <c r="E352" s="103"/>
      <c r="F352" s="20"/>
      <c r="G352" s="7" t="s">
        <v>17</v>
      </c>
      <c r="H352" s="586">
        <v>20000</v>
      </c>
      <c r="I352" s="1137"/>
      <c r="J352" s="1012">
        <f t="shared" si="15"/>
        <v>20000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CY352" s="2"/>
      <c r="CZ352" s="2"/>
      <c r="GH352" s="2"/>
      <c r="GI352" s="2"/>
      <c r="GJ352" s="2"/>
      <c r="GK352" s="2"/>
      <c r="GL352" s="2"/>
      <c r="GM352" s="2"/>
      <c r="GN352" s="2"/>
      <c r="GO352" s="2"/>
      <c r="GP352" s="2"/>
    </row>
    <row r="353" spans="1:198" s="16" customFormat="1" ht="15.75">
      <c r="A353" s="346"/>
      <c r="B353" s="346"/>
      <c r="C353" s="346"/>
      <c r="D353" s="710"/>
      <c r="E353" s="103"/>
      <c r="F353" s="20"/>
      <c r="G353" s="7" t="s">
        <v>820</v>
      </c>
      <c r="H353" s="586">
        <v>10000</v>
      </c>
      <c r="I353" s="1137"/>
      <c r="J353" s="1012">
        <f t="shared" si="15"/>
        <v>10000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CY353" s="2"/>
      <c r="CZ353" s="2"/>
      <c r="GH353" s="2"/>
      <c r="GI353" s="2"/>
      <c r="GJ353" s="2"/>
      <c r="GK353" s="2"/>
      <c r="GL353" s="2"/>
      <c r="GM353" s="2"/>
      <c r="GN353" s="2"/>
      <c r="GO353" s="2"/>
      <c r="GP353" s="2"/>
    </row>
    <row r="354" spans="1:198" s="16" customFormat="1" ht="31.5">
      <c r="A354" s="346"/>
      <c r="B354" s="346"/>
      <c r="C354" s="346"/>
      <c r="D354" s="710"/>
      <c r="E354" s="103">
        <v>74</v>
      </c>
      <c r="F354" s="20">
        <v>4632</v>
      </c>
      <c r="G354" s="123" t="s">
        <v>20</v>
      </c>
      <c r="H354" s="648">
        <f>H355+H356+H357</f>
        <v>1190000</v>
      </c>
      <c r="I354" s="1137"/>
      <c r="J354" s="1031">
        <f t="shared" si="15"/>
        <v>1190000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CY354" s="2"/>
      <c r="CZ354" s="2"/>
      <c r="GH354" s="2"/>
      <c r="GI354" s="2"/>
      <c r="GJ354" s="2"/>
      <c r="GK354" s="2"/>
      <c r="GL354" s="2"/>
      <c r="GM354" s="2"/>
      <c r="GN354" s="2"/>
      <c r="GO354" s="2"/>
      <c r="GP354" s="2"/>
    </row>
    <row r="355" spans="1:198" s="16" customFormat="1" ht="15.75">
      <c r="A355" s="346"/>
      <c r="B355" s="346"/>
      <c r="C355" s="346"/>
      <c r="D355" s="710"/>
      <c r="E355" s="103"/>
      <c r="F355" s="20"/>
      <c r="G355" s="162" t="s">
        <v>527</v>
      </c>
      <c r="H355" s="573">
        <v>1000000</v>
      </c>
      <c r="I355" s="1137"/>
      <c r="J355" s="1012">
        <f t="shared" si="15"/>
        <v>1000000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CY355" s="2"/>
      <c r="CZ355" s="2"/>
      <c r="GH355" s="2"/>
      <c r="GI355" s="2"/>
      <c r="GJ355" s="2"/>
      <c r="GK355" s="2"/>
      <c r="GL355" s="2"/>
      <c r="GM355" s="2"/>
      <c r="GN355" s="2"/>
      <c r="GO355" s="2"/>
      <c r="GP355" s="2"/>
    </row>
    <row r="356" spans="1:198" s="16" customFormat="1" ht="15.75">
      <c r="A356" s="346"/>
      <c r="B356" s="346"/>
      <c r="C356" s="346"/>
      <c r="D356" s="710"/>
      <c r="E356" s="103"/>
      <c r="F356" s="20"/>
      <c r="G356" s="19" t="s">
        <v>21</v>
      </c>
      <c r="H356" s="567">
        <v>180000</v>
      </c>
      <c r="I356" s="1137"/>
      <c r="J356" s="1012">
        <f t="shared" si="15"/>
        <v>180000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CY356" s="2"/>
      <c r="CZ356" s="2"/>
      <c r="GH356" s="2"/>
      <c r="GI356" s="2"/>
      <c r="GJ356" s="2"/>
      <c r="GK356" s="2"/>
      <c r="GL356" s="2"/>
      <c r="GM356" s="2"/>
      <c r="GN356" s="2"/>
      <c r="GO356" s="2"/>
      <c r="GP356" s="2"/>
    </row>
    <row r="357" spans="1:198" s="16" customFormat="1" ht="16.5" thickBot="1">
      <c r="A357" s="346"/>
      <c r="B357" s="346"/>
      <c r="C357" s="346"/>
      <c r="D357" s="710"/>
      <c r="E357" s="103"/>
      <c r="F357" s="20"/>
      <c r="G357" s="35" t="s">
        <v>23</v>
      </c>
      <c r="H357" s="569">
        <v>10000</v>
      </c>
      <c r="I357" s="1114"/>
      <c r="J357" s="1012">
        <f t="shared" si="15"/>
        <v>10000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CY357" s="2"/>
      <c r="CZ357" s="2"/>
      <c r="GH357" s="2"/>
      <c r="GI357" s="2"/>
      <c r="GJ357" s="2"/>
      <c r="GK357" s="2"/>
      <c r="GL357" s="2"/>
      <c r="GM357" s="2"/>
      <c r="GN357" s="2"/>
      <c r="GO357" s="2"/>
      <c r="GP357" s="2"/>
    </row>
    <row r="358" spans="1:198" s="16" customFormat="1" ht="33" thickBot="1" thickTop="1">
      <c r="A358" s="92"/>
      <c r="B358" s="92"/>
      <c r="C358" s="92"/>
      <c r="D358" s="176"/>
      <c r="E358" s="344"/>
      <c r="F358" s="108"/>
      <c r="G358" s="82" t="s">
        <v>278</v>
      </c>
      <c r="H358" s="604"/>
      <c r="I358" s="1116"/>
      <c r="J358" s="103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CY358" s="2"/>
      <c r="CZ358" s="2"/>
      <c r="GH358" s="2"/>
      <c r="GI358" s="2"/>
      <c r="GJ358" s="2"/>
      <c r="GK358" s="2"/>
      <c r="GL358" s="2"/>
      <c r="GM358" s="2"/>
      <c r="GN358" s="2"/>
      <c r="GO358" s="2"/>
      <c r="GP358" s="2"/>
    </row>
    <row r="359" spans="1:198" s="16" customFormat="1" ht="16.5" thickTop="1">
      <c r="A359" s="76"/>
      <c r="B359" s="76"/>
      <c r="C359" s="76"/>
      <c r="D359" s="709"/>
      <c r="E359" s="119"/>
      <c r="F359" s="37">
        <v>463</v>
      </c>
      <c r="G359" s="36" t="s">
        <v>336</v>
      </c>
      <c r="H359" s="568">
        <f>H360+H371</f>
        <v>10700000</v>
      </c>
      <c r="I359" s="1113"/>
      <c r="J359" s="984">
        <f>H359+I359</f>
        <v>10700000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CY359" s="2"/>
      <c r="CZ359" s="2"/>
      <c r="GH359" s="2"/>
      <c r="GI359" s="2"/>
      <c r="GJ359" s="2"/>
      <c r="GK359" s="2"/>
      <c r="GL359" s="2"/>
      <c r="GM359" s="2"/>
      <c r="GN359" s="2"/>
      <c r="GO359" s="2"/>
      <c r="GP359" s="2"/>
    </row>
    <row r="360" spans="1:198" s="16" customFormat="1" ht="31.5">
      <c r="A360" s="346"/>
      <c r="B360" s="346"/>
      <c r="C360" s="346"/>
      <c r="D360" s="710"/>
      <c r="E360" s="269">
        <v>75</v>
      </c>
      <c r="F360" s="6">
        <v>4631</v>
      </c>
      <c r="G360" s="33" t="s">
        <v>22</v>
      </c>
      <c r="H360" s="577">
        <f>H361+H362+H363+H364+H365+H366+H367+H368+H369+H370</f>
        <v>6190000</v>
      </c>
      <c r="I360" s="1120"/>
      <c r="J360" s="1030">
        <f aca="true" t="shared" si="16" ref="J360:J374">H360+I360</f>
        <v>6190000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CY360" s="2"/>
      <c r="CZ360" s="2"/>
      <c r="GH360" s="2"/>
      <c r="GI360" s="2"/>
      <c r="GJ360" s="2"/>
      <c r="GK360" s="2"/>
      <c r="GL360" s="2"/>
      <c r="GM360" s="2"/>
      <c r="GN360" s="2"/>
      <c r="GO360" s="2"/>
      <c r="GP360" s="2"/>
    </row>
    <row r="361" spans="1:198" s="16" customFormat="1" ht="15.75">
      <c r="A361" s="346"/>
      <c r="B361" s="346"/>
      <c r="C361" s="346"/>
      <c r="D361" s="710"/>
      <c r="E361" s="103"/>
      <c r="F361" s="20"/>
      <c r="G361" s="19" t="s">
        <v>12</v>
      </c>
      <c r="H361" s="595">
        <v>0</v>
      </c>
      <c r="I361" s="1115"/>
      <c r="J361" s="1012">
        <f t="shared" si="16"/>
        <v>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CY361" s="2"/>
      <c r="CZ361" s="2"/>
      <c r="GH361" s="2"/>
      <c r="GI361" s="2"/>
      <c r="GJ361" s="2"/>
      <c r="GK361" s="2"/>
      <c r="GL361" s="2"/>
      <c r="GM361" s="2"/>
      <c r="GN361" s="2"/>
      <c r="GO361" s="2"/>
      <c r="GP361" s="2"/>
    </row>
    <row r="362" spans="1:198" s="16" customFormat="1" ht="15.75">
      <c r="A362" s="346"/>
      <c r="B362" s="346"/>
      <c r="C362" s="346"/>
      <c r="D362" s="710"/>
      <c r="E362" s="269"/>
      <c r="F362" s="6"/>
      <c r="G362" s="7" t="s">
        <v>8</v>
      </c>
      <c r="H362" s="586">
        <v>1400000</v>
      </c>
      <c r="I362" s="1120"/>
      <c r="J362" s="1011">
        <f t="shared" si="16"/>
        <v>1400000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CY362" s="2"/>
      <c r="CZ362" s="2"/>
      <c r="GH362" s="2"/>
      <c r="GI362" s="2"/>
      <c r="GJ362" s="2"/>
      <c r="GK362" s="2"/>
      <c r="GL362" s="2"/>
      <c r="GM362" s="2"/>
      <c r="GN362" s="2"/>
      <c r="GO362" s="2"/>
      <c r="GP362" s="2"/>
    </row>
    <row r="363" spans="1:198" s="16" customFormat="1" ht="15.75">
      <c r="A363" s="346"/>
      <c r="B363" s="346"/>
      <c r="C363" s="346"/>
      <c r="D363" s="710"/>
      <c r="E363" s="269"/>
      <c r="F363" s="6"/>
      <c r="G363" s="7" t="s">
        <v>9</v>
      </c>
      <c r="H363" s="586">
        <v>200000</v>
      </c>
      <c r="I363" s="1120"/>
      <c r="J363" s="1011">
        <f t="shared" si="16"/>
        <v>200000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CY363" s="2"/>
      <c r="CZ363" s="2"/>
      <c r="GH363" s="2"/>
      <c r="GI363" s="2"/>
      <c r="GJ363" s="2"/>
      <c r="GK363" s="2"/>
      <c r="GL363" s="2"/>
      <c r="GM363" s="2"/>
      <c r="GN363" s="2"/>
      <c r="GO363" s="2"/>
      <c r="GP363" s="2"/>
    </row>
    <row r="364" spans="1:198" s="16" customFormat="1" ht="15.75">
      <c r="A364" s="346"/>
      <c r="B364" s="346"/>
      <c r="C364" s="346"/>
      <c r="D364" s="710"/>
      <c r="E364" s="54"/>
      <c r="F364" s="25"/>
      <c r="G364" s="24" t="s">
        <v>10</v>
      </c>
      <c r="H364" s="594">
        <v>2000000</v>
      </c>
      <c r="I364" s="1127"/>
      <c r="J364" s="1005">
        <f t="shared" si="16"/>
        <v>2000000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CY364" s="2"/>
      <c r="CZ364" s="2"/>
      <c r="GH364" s="2"/>
      <c r="GI364" s="2"/>
      <c r="GJ364" s="2"/>
      <c r="GK364" s="2"/>
      <c r="GL364" s="2"/>
      <c r="GM364" s="2"/>
      <c r="GN364" s="2"/>
      <c r="GO364" s="2"/>
      <c r="GP364" s="2"/>
    </row>
    <row r="365" spans="1:198" s="16" customFormat="1" ht="15.75">
      <c r="A365" s="346"/>
      <c r="B365" s="346"/>
      <c r="C365" s="346"/>
      <c r="D365" s="710"/>
      <c r="E365" s="269"/>
      <c r="F365" s="6"/>
      <c r="G365" s="7" t="s">
        <v>11</v>
      </c>
      <c r="H365" s="586">
        <v>1750000</v>
      </c>
      <c r="I365" s="1120"/>
      <c r="J365" s="1011">
        <f t="shared" si="16"/>
        <v>1750000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CY365" s="2"/>
      <c r="CZ365" s="2"/>
      <c r="GH365" s="2"/>
      <c r="GI365" s="2"/>
      <c r="GJ365" s="2"/>
      <c r="GK365" s="2"/>
      <c r="GL365" s="2"/>
      <c r="GM365" s="2"/>
      <c r="GN365" s="2"/>
      <c r="GO365" s="2"/>
      <c r="GP365" s="2"/>
    </row>
    <row r="366" spans="1:198" s="16" customFormat="1" ht="15.75">
      <c r="A366" s="346"/>
      <c r="B366" s="346"/>
      <c r="C366" s="346"/>
      <c r="D366" s="710"/>
      <c r="E366" s="269"/>
      <c r="F366" s="6"/>
      <c r="G366" s="229" t="s">
        <v>15</v>
      </c>
      <c r="H366" s="586">
        <v>200000</v>
      </c>
      <c r="I366" s="1137"/>
      <c r="J366" s="1011">
        <f t="shared" si="16"/>
        <v>200000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CY366" s="2"/>
      <c r="CZ366" s="2"/>
      <c r="GH366" s="2"/>
      <c r="GI366" s="2"/>
      <c r="GJ366" s="2"/>
      <c r="GK366" s="2"/>
      <c r="GL366" s="2"/>
      <c r="GM366" s="2"/>
      <c r="GN366" s="2"/>
      <c r="GO366" s="2"/>
      <c r="GP366" s="2"/>
    </row>
    <row r="367" spans="1:198" s="16" customFormat="1" ht="15.75">
      <c r="A367" s="346"/>
      <c r="B367" s="346"/>
      <c r="C367" s="346"/>
      <c r="D367" s="710"/>
      <c r="E367" s="269"/>
      <c r="F367" s="6"/>
      <c r="G367" s="150" t="s">
        <v>14</v>
      </c>
      <c r="H367" s="586">
        <v>250000</v>
      </c>
      <c r="I367" s="1137"/>
      <c r="J367" s="1011">
        <f t="shared" si="16"/>
        <v>250000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CY367" s="2"/>
      <c r="CZ367" s="2"/>
      <c r="GH367" s="2"/>
      <c r="GI367" s="2"/>
      <c r="GJ367" s="2"/>
      <c r="GK367" s="2"/>
      <c r="GL367" s="2"/>
      <c r="GM367" s="2"/>
      <c r="GN367" s="2"/>
      <c r="GO367" s="2"/>
      <c r="GP367" s="2"/>
    </row>
    <row r="368" spans="1:198" s="16" customFormat="1" ht="15.75">
      <c r="A368" s="346"/>
      <c r="B368" s="346"/>
      <c r="C368" s="346"/>
      <c r="D368" s="710"/>
      <c r="E368" s="269"/>
      <c r="F368" s="6"/>
      <c r="G368" s="230" t="s">
        <v>16</v>
      </c>
      <c r="H368" s="588">
        <v>350000</v>
      </c>
      <c r="I368" s="1137"/>
      <c r="J368" s="1012">
        <f t="shared" si="16"/>
        <v>350000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CY368" s="2"/>
      <c r="CZ368" s="2"/>
      <c r="GH368" s="2"/>
      <c r="GI368" s="2"/>
      <c r="GJ368" s="2"/>
      <c r="GK368" s="2"/>
      <c r="GL368" s="2"/>
      <c r="GM368" s="2"/>
      <c r="GN368" s="2"/>
      <c r="GO368" s="2"/>
      <c r="GP368" s="2"/>
    </row>
    <row r="369" spans="1:198" s="16" customFormat="1" ht="15.75">
      <c r="A369" s="346"/>
      <c r="B369" s="346"/>
      <c r="C369" s="346"/>
      <c r="D369" s="710"/>
      <c r="E369" s="269"/>
      <c r="F369" s="20"/>
      <c r="G369" s="7" t="s">
        <v>17</v>
      </c>
      <c r="H369" s="586">
        <v>30000</v>
      </c>
      <c r="I369" s="1137"/>
      <c r="J369" s="1012">
        <f t="shared" si="16"/>
        <v>30000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CY369" s="2"/>
      <c r="CZ369" s="2"/>
      <c r="GH369" s="2"/>
      <c r="GI369" s="2"/>
      <c r="GJ369" s="2"/>
      <c r="GK369" s="2"/>
      <c r="GL369" s="2"/>
      <c r="GM369" s="2"/>
      <c r="GN369" s="2"/>
      <c r="GO369" s="2"/>
      <c r="GP369" s="2"/>
    </row>
    <row r="370" spans="1:198" s="16" customFormat="1" ht="15.75">
      <c r="A370" s="346"/>
      <c r="B370" s="346"/>
      <c r="C370" s="346"/>
      <c r="D370" s="710"/>
      <c r="E370" s="269"/>
      <c r="F370" s="20"/>
      <c r="G370" s="7" t="s">
        <v>820</v>
      </c>
      <c r="H370" s="566">
        <v>10000</v>
      </c>
      <c r="I370" s="1137"/>
      <c r="J370" s="1012">
        <f t="shared" si="16"/>
        <v>10000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CY370" s="2"/>
      <c r="CZ370" s="2"/>
      <c r="GH370" s="2"/>
      <c r="GI370" s="2"/>
      <c r="GJ370" s="2"/>
      <c r="GK370" s="2"/>
      <c r="GL370" s="2"/>
      <c r="GM370" s="2"/>
      <c r="GN370" s="2"/>
      <c r="GO370" s="2"/>
      <c r="GP370" s="2"/>
    </row>
    <row r="371" spans="1:198" s="16" customFormat="1" ht="31.5">
      <c r="A371" s="346"/>
      <c r="B371" s="346"/>
      <c r="C371" s="346"/>
      <c r="D371" s="710"/>
      <c r="E371" s="269">
        <v>76</v>
      </c>
      <c r="F371" s="20">
        <v>4632</v>
      </c>
      <c r="G371" s="123" t="s">
        <v>20</v>
      </c>
      <c r="H371" s="584">
        <f>H372+H373+H374</f>
        <v>4510000</v>
      </c>
      <c r="I371" s="1137"/>
      <c r="J371" s="1031">
        <f t="shared" si="16"/>
        <v>4510000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CY371" s="2"/>
      <c r="CZ371" s="2"/>
      <c r="GH371" s="2"/>
      <c r="GI371" s="2"/>
      <c r="GJ371" s="2"/>
      <c r="GK371" s="2"/>
      <c r="GL371" s="2"/>
      <c r="GM371" s="2"/>
      <c r="GN371" s="2"/>
      <c r="GO371" s="2"/>
      <c r="GP371" s="2"/>
    </row>
    <row r="372" spans="1:198" s="16" customFormat="1" ht="15.75">
      <c r="A372" s="346"/>
      <c r="B372" s="346"/>
      <c r="C372" s="346"/>
      <c r="D372" s="710"/>
      <c r="E372" s="269"/>
      <c r="F372" s="20"/>
      <c r="G372" s="162" t="s">
        <v>24</v>
      </c>
      <c r="H372" s="573">
        <v>4000000</v>
      </c>
      <c r="I372" s="1137"/>
      <c r="J372" s="1012">
        <f t="shared" si="16"/>
        <v>4000000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CY372" s="2"/>
      <c r="CZ372" s="2"/>
      <c r="GH372" s="2"/>
      <c r="GI372" s="2"/>
      <c r="GJ372" s="2"/>
      <c r="GK372" s="2"/>
      <c r="GL372" s="2"/>
      <c r="GM372" s="2"/>
      <c r="GN372" s="2"/>
      <c r="GO372" s="2"/>
      <c r="GP372" s="2"/>
    </row>
    <row r="373" spans="1:198" s="16" customFormat="1" ht="15.75">
      <c r="A373" s="346"/>
      <c r="B373" s="346"/>
      <c r="C373" s="346"/>
      <c r="D373" s="710"/>
      <c r="E373" s="269"/>
      <c r="F373" s="20"/>
      <c r="G373" s="19" t="s">
        <v>21</v>
      </c>
      <c r="H373" s="567">
        <v>500000</v>
      </c>
      <c r="I373" s="1137"/>
      <c r="J373" s="1012">
        <f t="shared" si="16"/>
        <v>500000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CY373" s="2"/>
      <c r="CZ373" s="2"/>
      <c r="GH373" s="2"/>
      <c r="GI373" s="2"/>
      <c r="GJ373" s="2"/>
      <c r="GK373" s="2"/>
      <c r="GL373" s="2"/>
      <c r="GM373" s="2"/>
      <c r="GN373" s="2"/>
      <c r="GO373" s="2"/>
      <c r="GP373" s="2"/>
    </row>
    <row r="374" spans="1:198" s="16" customFormat="1" ht="16.5" thickBot="1">
      <c r="A374" s="346"/>
      <c r="B374" s="346"/>
      <c r="C374" s="346"/>
      <c r="D374" s="710"/>
      <c r="E374" s="102"/>
      <c r="F374" s="20"/>
      <c r="G374" s="35" t="s">
        <v>23</v>
      </c>
      <c r="H374" s="569">
        <v>10000</v>
      </c>
      <c r="I374" s="1114"/>
      <c r="J374" s="1012">
        <f t="shared" si="16"/>
        <v>10000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CY374" s="2"/>
      <c r="CZ374" s="2"/>
      <c r="GH374" s="2"/>
      <c r="GI374" s="2"/>
      <c r="GJ374" s="2"/>
      <c r="GK374" s="2"/>
      <c r="GL374" s="2"/>
      <c r="GM374" s="2"/>
      <c r="GN374" s="2"/>
      <c r="GO374" s="2"/>
      <c r="GP374" s="2"/>
    </row>
    <row r="375" spans="1:198" s="16" customFormat="1" ht="33" thickBot="1" thickTop="1">
      <c r="A375" s="92"/>
      <c r="B375" s="92"/>
      <c r="C375" s="92"/>
      <c r="D375" s="176"/>
      <c r="E375" s="344"/>
      <c r="F375" s="108"/>
      <c r="G375" s="82" t="s">
        <v>279</v>
      </c>
      <c r="H375" s="604"/>
      <c r="I375" s="1116"/>
      <c r="J375" s="103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CY375" s="2"/>
      <c r="CZ375" s="2"/>
      <c r="GH375" s="2"/>
      <c r="GI375" s="2"/>
      <c r="GJ375" s="2"/>
      <c r="GK375" s="2"/>
      <c r="GL375" s="2"/>
      <c r="GM375" s="2"/>
      <c r="GN375" s="2"/>
      <c r="GO375" s="2"/>
      <c r="GP375" s="2"/>
    </row>
    <row r="376" spans="1:198" s="16" customFormat="1" ht="16.5" thickTop="1">
      <c r="A376" s="23"/>
      <c r="B376" s="23"/>
      <c r="C376" s="23"/>
      <c r="D376" s="58"/>
      <c r="E376" s="362"/>
      <c r="F376" s="26">
        <v>463</v>
      </c>
      <c r="G376" s="33" t="s">
        <v>336</v>
      </c>
      <c r="H376" s="577">
        <f>H377+H388</f>
        <v>4600000</v>
      </c>
      <c r="I376" s="1130"/>
      <c r="J376" s="1019">
        <f>H376+I376</f>
        <v>4600000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CY376" s="2"/>
      <c r="CZ376" s="2"/>
      <c r="GH376" s="2"/>
      <c r="GI376" s="2"/>
      <c r="GJ376" s="2"/>
      <c r="GK376" s="2"/>
      <c r="GL376" s="2"/>
      <c r="GM376" s="2"/>
      <c r="GN376" s="2"/>
      <c r="GO376" s="2"/>
      <c r="GP376" s="2"/>
    </row>
    <row r="377" spans="1:198" s="16" customFormat="1" ht="31.5">
      <c r="A377" s="346"/>
      <c r="B377" s="346"/>
      <c r="C377" s="346"/>
      <c r="D377" s="710"/>
      <c r="E377" s="269">
        <v>77</v>
      </c>
      <c r="F377" s="6">
        <v>4631</v>
      </c>
      <c r="G377" s="33" t="s">
        <v>22</v>
      </c>
      <c r="H377" s="577">
        <f>H378+H379+H380+H381+H382+H383+H384+H385+H386+H387</f>
        <v>3790000</v>
      </c>
      <c r="I377" s="1120"/>
      <c r="J377" s="1030">
        <f aca="true" t="shared" si="17" ref="J377:J391">H377+I377</f>
        <v>3790000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CY377" s="2"/>
      <c r="CZ377" s="2"/>
      <c r="GH377" s="2"/>
      <c r="GI377" s="2"/>
      <c r="GJ377" s="2"/>
      <c r="GK377" s="2"/>
      <c r="GL377" s="2"/>
      <c r="GM377" s="2"/>
      <c r="GN377" s="2"/>
      <c r="GO377" s="2"/>
      <c r="GP377" s="2"/>
    </row>
    <row r="378" spans="1:198" s="16" customFormat="1" ht="15.75">
      <c r="A378" s="346"/>
      <c r="B378" s="346"/>
      <c r="C378" s="346"/>
      <c r="D378" s="710"/>
      <c r="E378" s="269"/>
      <c r="F378" s="6"/>
      <c r="G378" s="19" t="s">
        <v>12</v>
      </c>
      <c r="H378" s="595">
        <v>0</v>
      </c>
      <c r="I378" s="1120"/>
      <c r="J378" s="1011">
        <f t="shared" si="17"/>
        <v>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CY378" s="2"/>
      <c r="CZ378" s="2"/>
      <c r="GH378" s="2"/>
      <c r="GI378" s="2"/>
      <c r="GJ378" s="2"/>
      <c r="GK378" s="2"/>
      <c r="GL378" s="2"/>
      <c r="GM378" s="2"/>
      <c r="GN378" s="2"/>
      <c r="GO378" s="2"/>
      <c r="GP378" s="2"/>
    </row>
    <row r="379" spans="1:198" s="16" customFormat="1" ht="15.75">
      <c r="A379" s="346"/>
      <c r="B379" s="346"/>
      <c r="C379" s="346"/>
      <c r="D379" s="710"/>
      <c r="E379" s="269"/>
      <c r="F379" s="6"/>
      <c r="G379" s="7" t="s">
        <v>8</v>
      </c>
      <c r="H379" s="586">
        <v>980000</v>
      </c>
      <c r="I379" s="1120"/>
      <c r="J379" s="1011">
        <f t="shared" si="17"/>
        <v>980000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CY379" s="2"/>
      <c r="CZ379" s="2"/>
      <c r="GH379" s="2"/>
      <c r="GI379" s="2"/>
      <c r="GJ379" s="2"/>
      <c r="GK379" s="2"/>
      <c r="GL379" s="2"/>
      <c r="GM379" s="2"/>
      <c r="GN379" s="2"/>
      <c r="GO379" s="2"/>
      <c r="GP379" s="2"/>
    </row>
    <row r="380" spans="1:198" s="16" customFormat="1" ht="15.75">
      <c r="A380" s="346"/>
      <c r="B380" s="346"/>
      <c r="C380" s="346"/>
      <c r="D380" s="710"/>
      <c r="E380" s="269"/>
      <c r="F380" s="6"/>
      <c r="G380" s="7" t="s">
        <v>9</v>
      </c>
      <c r="H380" s="586">
        <v>150000</v>
      </c>
      <c r="I380" s="1120"/>
      <c r="J380" s="1011">
        <f t="shared" si="17"/>
        <v>150000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CY380" s="2"/>
      <c r="CZ380" s="2"/>
      <c r="GH380" s="2"/>
      <c r="GI380" s="2"/>
      <c r="GJ380" s="2"/>
      <c r="GK380" s="2"/>
      <c r="GL380" s="2"/>
      <c r="GM380" s="2"/>
      <c r="GN380" s="2"/>
      <c r="GO380" s="2"/>
      <c r="GP380" s="2"/>
    </row>
    <row r="381" spans="1:198" s="16" customFormat="1" ht="15.75">
      <c r="A381" s="346"/>
      <c r="B381" s="346"/>
      <c r="C381" s="346"/>
      <c r="D381" s="710"/>
      <c r="E381" s="269"/>
      <c r="F381" s="6"/>
      <c r="G381" s="7" t="s">
        <v>10</v>
      </c>
      <c r="H381" s="586">
        <v>1350000</v>
      </c>
      <c r="I381" s="1120"/>
      <c r="J381" s="1011">
        <f t="shared" si="17"/>
        <v>1350000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CY381" s="2"/>
      <c r="CZ381" s="2"/>
      <c r="GH381" s="2"/>
      <c r="GI381" s="2"/>
      <c r="GJ381" s="2"/>
      <c r="GK381" s="2"/>
      <c r="GL381" s="2"/>
      <c r="GM381" s="2"/>
      <c r="GN381" s="2"/>
      <c r="GO381" s="2"/>
      <c r="GP381" s="2"/>
    </row>
    <row r="382" spans="1:198" s="16" customFormat="1" ht="15.75">
      <c r="A382" s="346"/>
      <c r="B382" s="346"/>
      <c r="C382" s="346"/>
      <c r="D382" s="710"/>
      <c r="E382" s="269"/>
      <c r="F382" s="6"/>
      <c r="G382" s="7" t="s">
        <v>11</v>
      </c>
      <c r="H382" s="586">
        <v>700000</v>
      </c>
      <c r="I382" s="1120"/>
      <c r="J382" s="1011">
        <f t="shared" si="17"/>
        <v>700000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CY382" s="2"/>
      <c r="CZ382" s="2"/>
      <c r="GH382" s="2"/>
      <c r="GI382" s="2"/>
      <c r="GJ382" s="2"/>
      <c r="GK382" s="2"/>
      <c r="GL382" s="2"/>
      <c r="GM382" s="2"/>
      <c r="GN382" s="2"/>
      <c r="GO382" s="2"/>
      <c r="GP382" s="2"/>
    </row>
    <row r="383" spans="1:198" s="16" customFormat="1" ht="15.75">
      <c r="A383" s="346"/>
      <c r="B383" s="360"/>
      <c r="C383" s="360"/>
      <c r="D383" s="729"/>
      <c r="E383" s="269"/>
      <c r="F383" s="6"/>
      <c r="G383" s="229" t="s">
        <v>15</v>
      </c>
      <c r="H383" s="566">
        <v>160000</v>
      </c>
      <c r="I383" s="1128"/>
      <c r="J383" s="1011">
        <f t="shared" si="17"/>
        <v>160000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CY383" s="2"/>
      <c r="CZ383" s="2"/>
      <c r="GH383" s="2"/>
      <c r="GI383" s="2"/>
      <c r="GJ383" s="2"/>
      <c r="GK383" s="2"/>
      <c r="GL383" s="2"/>
      <c r="GM383" s="2"/>
      <c r="GN383" s="2"/>
      <c r="GO383" s="2"/>
      <c r="GP383" s="2"/>
    </row>
    <row r="384" spans="1:198" s="16" customFormat="1" ht="15.75">
      <c r="A384" s="346"/>
      <c r="B384" s="346"/>
      <c r="C384" s="346"/>
      <c r="D384" s="710"/>
      <c r="E384" s="50"/>
      <c r="F384" s="25"/>
      <c r="G384" s="162" t="s">
        <v>14</v>
      </c>
      <c r="H384" s="594">
        <v>180000</v>
      </c>
      <c r="I384" s="1139"/>
      <c r="J384" s="1005">
        <f t="shared" si="17"/>
        <v>180000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CY384" s="2"/>
      <c r="CZ384" s="2"/>
      <c r="GH384" s="2"/>
      <c r="GI384" s="2"/>
      <c r="GJ384" s="2"/>
      <c r="GK384" s="2"/>
      <c r="GL384" s="2"/>
      <c r="GM384" s="2"/>
      <c r="GN384" s="2"/>
      <c r="GO384" s="2"/>
      <c r="GP384" s="2"/>
    </row>
    <row r="385" spans="1:198" s="16" customFormat="1" ht="15.75">
      <c r="A385" s="346"/>
      <c r="B385" s="346"/>
      <c r="C385" s="346"/>
      <c r="D385" s="710"/>
      <c r="E385" s="103"/>
      <c r="F385" s="6"/>
      <c r="G385" s="230" t="s">
        <v>16</v>
      </c>
      <c r="H385" s="588">
        <v>250000</v>
      </c>
      <c r="I385" s="1137"/>
      <c r="J385" s="1012">
        <f t="shared" si="17"/>
        <v>250000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CY385" s="2"/>
      <c r="CZ385" s="2"/>
      <c r="GH385" s="2"/>
      <c r="GI385" s="2"/>
      <c r="GJ385" s="2"/>
      <c r="GK385" s="2"/>
      <c r="GL385" s="2"/>
      <c r="GM385" s="2"/>
      <c r="GN385" s="2"/>
      <c r="GO385" s="2"/>
      <c r="GP385" s="2"/>
    </row>
    <row r="386" spans="1:198" s="16" customFormat="1" ht="15.75">
      <c r="A386" s="346"/>
      <c r="B386" s="346"/>
      <c r="C386" s="346"/>
      <c r="D386" s="710"/>
      <c r="E386" s="103"/>
      <c r="F386" s="20"/>
      <c r="G386" s="7" t="s">
        <v>17</v>
      </c>
      <c r="H386" s="586">
        <v>10000</v>
      </c>
      <c r="I386" s="1137"/>
      <c r="J386" s="1012">
        <f t="shared" si="17"/>
        <v>10000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CY386" s="2"/>
      <c r="CZ386" s="2"/>
      <c r="GH386" s="2"/>
      <c r="GI386" s="2"/>
      <c r="GJ386" s="2"/>
      <c r="GK386" s="2"/>
      <c r="GL386" s="2"/>
      <c r="GM386" s="2"/>
      <c r="GN386" s="2"/>
      <c r="GO386" s="2"/>
      <c r="GP386" s="2"/>
    </row>
    <row r="387" spans="1:198" s="16" customFormat="1" ht="15.75">
      <c r="A387" s="346"/>
      <c r="B387" s="346"/>
      <c r="C387" s="346"/>
      <c r="D387" s="710"/>
      <c r="E387" s="103"/>
      <c r="F387" s="20"/>
      <c r="G387" s="7" t="s">
        <v>820</v>
      </c>
      <c r="H387" s="566">
        <v>10000</v>
      </c>
      <c r="I387" s="1137"/>
      <c r="J387" s="1012">
        <f t="shared" si="17"/>
        <v>10000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CY387" s="2"/>
      <c r="CZ387" s="2"/>
      <c r="GH387" s="2"/>
      <c r="GI387" s="2"/>
      <c r="GJ387" s="2"/>
      <c r="GK387" s="2"/>
      <c r="GL387" s="2"/>
      <c r="GM387" s="2"/>
      <c r="GN387" s="2"/>
      <c r="GO387" s="2"/>
      <c r="GP387" s="2"/>
    </row>
    <row r="388" spans="1:198" s="16" customFormat="1" ht="31.5">
      <c r="A388" s="346"/>
      <c r="B388" s="346"/>
      <c r="C388" s="346"/>
      <c r="D388" s="710"/>
      <c r="E388" s="103">
        <v>78</v>
      </c>
      <c r="F388" s="20">
        <v>4632</v>
      </c>
      <c r="G388" s="123" t="s">
        <v>20</v>
      </c>
      <c r="H388" s="584">
        <f>H389+H390+H391</f>
        <v>810000</v>
      </c>
      <c r="I388" s="1137"/>
      <c r="J388" s="1031">
        <f t="shared" si="17"/>
        <v>810000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CY388" s="2"/>
      <c r="CZ388" s="2"/>
      <c r="GH388" s="2"/>
      <c r="GI388" s="2"/>
      <c r="GJ388" s="2"/>
      <c r="GK388" s="2"/>
      <c r="GL388" s="2"/>
      <c r="GM388" s="2"/>
      <c r="GN388" s="2"/>
      <c r="GO388" s="2"/>
      <c r="GP388" s="2"/>
    </row>
    <row r="389" spans="1:198" s="16" customFormat="1" ht="15.75">
      <c r="A389" s="346"/>
      <c r="B389" s="346"/>
      <c r="C389" s="346"/>
      <c r="D389" s="710"/>
      <c r="E389" s="103"/>
      <c r="F389" s="20"/>
      <c r="G389" s="162" t="s">
        <v>24</v>
      </c>
      <c r="H389" s="573">
        <v>500000</v>
      </c>
      <c r="I389" s="1137"/>
      <c r="J389" s="1012">
        <f t="shared" si="17"/>
        <v>500000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CY389" s="2"/>
      <c r="CZ389" s="2"/>
      <c r="GH389" s="2"/>
      <c r="GI389" s="2"/>
      <c r="GJ389" s="2"/>
      <c r="GK389" s="2"/>
      <c r="GL389" s="2"/>
      <c r="GM389" s="2"/>
      <c r="GN389" s="2"/>
      <c r="GO389" s="2"/>
      <c r="GP389" s="2"/>
    </row>
    <row r="390" spans="1:198" s="16" customFormat="1" ht="15.75">
      <c r="A390" s="346"/>
      <c r="B390" s="346"/>
      <c r="C390" s="346"/>
      <c r="D390" s="710"/>
      <c r="E390" s="103"/>
      <c r="F390" s="20"/>
      <c r="G390" s="19" t="s">
        <v>21</v>
      </c>
      <c r="H390" s="567">
        <v>300000</v>
      </c>
      <c r="I390" s="1137"/>
      <c r="J390" s="1012">
        <f t="shared" si="17"/>
        <v>300000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CY390" s="2"/>
      <c r="CZ390" s="2"/>
      <c r="GH390" s="2"/>
      <c r="GI390" s="2"/>
      <c r="GJ390" s="2"/>
      <c r="GK390" s="2"/>
      <c r="GL390" s="2"/>
      <c r="GM390" s="2"/>
      <c r="GN390" s="2"/>
      <c r="GO390" s="2"/>
      <c r="GP390" s="2"/>
    </row>
    <row r="391" spans="1:198" s="16" customFormat="1" ht="16.5" thickBot="1">
      <c r="A391" s="346"/>
      <c r="B391" s="346"/>
      <c r="C391" s="346"/>
      <c r="D391" s="710"/>
      <c r="E391" s="103"/>
      <c r="F391" s="20"/>
      <c r="G391" s="35" t="s">
        <v>23</v>
      </c>
      <c r="H391" s="569">
        <v>10000</v>
      </c>
      <c r="I391" s="1114"/>
      <c r="J391" s="1012">
        <f t="shared" si="17"/>
        <v>10000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CY391" s="2"/>
      <c r="CZ391" s="2"/>
      <c r="GH391" s="2"/>
      <c r="GI391" s="2"/>
      <c r="GJ391" s="2"/>
      <c r="GK391" s="2"/>
      <c r="GL391" s="2"/>
      <c r="GM391" s="2"/>
      <c r="GN391" s="2"/>
      <c r="GO391" s="2"/>
      <c r="GP391" s="2"/>
    </row>
    <row r="392" spans="1:198" s="16" customFormat="1" ht="32.25" thickTop="1">
      <c r="A392" s="349"/>
      <c r="B392" s="349"/>
      <c r="C392" s="349"/>
      <c r="D392" s="734"/>
      <c r="E392" s="1363"/>
      <c r="F392" s="1354"/>
      <c r="G392" s="33" t="s">
        <v>280</v>
      </c>
      <c r="H392" s="596"/>
      <c r="I392" s="1132"/>
      <c r="J392" s="1004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CY392" s="2"/>
      <c r="CZ392" s="2"/>
      <c r="GH392" s="2"/>
      <c r="GI392" s="2"/>
      <c r="GJ392" s="2"/>
      <c r="GK392" s="2"/>
      <c r="GL392" s="2"/>
      <c r="GM392" s="2"/>
      <c r="GN392" s="2"/>
      <c r="GO392" s="2"/>
      <c r="GP392" s="2"/>
    </row>
    <row r="393" spans="1:198" s="16" customFormat="1" ht="15.75">
      <c r="A393" s="346"/>
      <c r="B393" s="346"/>
      <c r="C393" s="346"/>
      <c r="D393" s="717"/>
      <c r="E393" s="1351"/>
      <c r="F393" s="1353"/>
      <c r="G393" s="7" t="s">
        <v>63</v>
      </c>
      <c r="H393" s="578">
        <f>H287+H305+H323+H342+H359+H376</f>
        <v>40870000</v>
      </c>
      <c r="I393" s="1122"/>
      <c r="J393" s="995">
        <f aca="true" t="shared" si="18" ref="J393:J401">H393+I393</f>
        <v>40870000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CY393" s="2"/>
      <c r="CZ393" s="2"/>
      <c r="GH393" s="2"/>
      <c r="GI393" s="2"/>
      <c r="GJ393" s="2"/>
      <c r="GK393" s="2"/>
      <c r="GL393" s="2"/>
      <c r="GM393" s="2"/>
      <c r="GN393" s="2"/>
      <c r="GO393" s="2"/>
      <c r="GP393" s="2"/>
    </row>
    <row r="394" spans="1:198" s="16" customFormat="1" ht="16.5" thickBot="1">
      <c r="A394" s="353"/>
      <c r="B394" s="353"/>
      <c r="C394" s="353"/>
      <c r="D394" s="735"/>
      <c r="E394" s="40"/>
      <c r="F394" s="81"/>
      <c r="G394" s="74" t="s">
        <v>281</v>
      </c>
      <c r="H394" s="605">
        <f>H393</f>
        <v>40870000</v>
      </c>
      <c r="I394" s="1134">
        <f>I392</f>
        <v>0</v>
      </c>
      <c r="J394" s="1007">
        <f t="shared" si="18"/>
        <v>40870000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CY394" s="2"/>
      <c r="CZ394" s="2"/>
      <c r="GH394" s="2"/>
      <c r="GI394" s="2"/>
      <c r="GJ394" s="2"/>
      <c r="GK394" s="2"/>
      <c r="GL394" s="2"/>
      <c r="GM394" s="2"/>
      <c r="GN394" s="2"/>
      <c r="GO394" s="2"/>
      <c r="GP394" s="2"/>
    </row>
    <row r="395" spans="1:198" s="16" customFormat="1" ht="48" thickTop="1">
      <c r="A395" s="399"/>
      <c r="B395" s="399"/>
      <c r="C395" s="399"/>
      <c r="D395" s="736"/>
      <c r="E395" s="338"/>
      <c r="F395" s="187"/>
      <c r="G395" s="218" t="s">
        <v>418</v>
      </c>
      <c r="H395" s="577"/>
      <c r="I395" s="1130"/>
      <c r="J395" s="995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CY395" s="2"/>
      <c r="CZ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</row>
    <row r="396" spans="1:198" s="16" customFormat="1" ht="31.5">
      <c r="A396" s="45"/>
      <c r="B396" s="45"/>
      <c r="C396" s="45">
        <v>980</v>
      </c>
      <c r="D396" s="708"/>
      <c r="E396" s="343"/>
      <c r="F396" s="63"/>
      <c r="G396" s="64" t="s">
        <v>282</v>
      </c>
      <c r="H396" s="566"/>
      <c r="I396" s="1120"/>
      <c r="J396" s="995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CY396" s="2"/>
      <c r="CZ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</row>
    <row r="397" spans="1:198" s="16" customFormat="1" ht="32.25" thickBot="1">
      <c r="A397" s="47"/>
      <c r="B397" s="47"/>
      <c r="C397" s="47"/>
      <c r="D397" s="370"/>
      <c r="E397" s="339"/>
      <c r="F397" s="177"/>
      <c r="G397" s="65" t="s">
        <v>283</v>
      </c>
      <c r="H397" s="567"/>
      <c r="I397" s="1115"/>
      <c r="J397" s="996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CY397" s="2"/>
      <c r="CZ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</row>
    <row r="398" spans="1:198" s="16" customFormat="1" ht="32.25" thickTop="1">
      <c r="A398" s="76"/>
      <c r="B398" s="76"/>
      <c r="C398" s="76"/>
      <c r="D398" s="709"/>
      <c r="E398" s="660">
        <v>79</v>
      </c>
      <c r="F398" s="663">
        <v>4631</v>
      </c>
      <c r="G398" s="944" t="s">
        <v>34</v>
      </c>
      <c r="H398" s="641">
        <f>H399+H400+H401</f>
        <v>145000</v>
      </c>
      <c r="I398" s="1113">
        <f>I399+I400+I401</f>
        <v>0</v>
      </c>
      <c r="J398" s="1004">
        <f t="shared" si="18"/>
        <v>145000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CY398" s="2"/>
      <c r="CZ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</row>
    <row r="399" spans="1:198" s="16" customFormat="1" ht="15.75">
      <c r="A399" s="23"/>
      <c r="B399" s="23"/>
      <c r="C399" s="23"/>
      <c r="D399" s="58"/>
      <c r="E399" s="679"/>
      <c r="F399" s="851"/>
      <c r="G399" s="945" t="s">
        <v>48</v>
      </c>
      <c r="H399" s="759">
        <v>115000</v>
      </c>
      <c r="I399" s="1142"/>
      <c r="J399" s="1011">
        <f t="shared" si="18"/>
        <v>115000</v>
      </c>
      <c r="L399" s="16" t="s">
        <v>677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CY399" s="2"/>
      <c r="CZ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</row>
    <row r="400" spans="1:198" s="16" customFormat="1" ht="15.75">
      <c r="A400" s="23"/>
      <c r="B400" s="23"/>
      <c r="C400" s="23"/>
      <c r="D400" s="58"/>
      <c r="E400" s="679"/>
      <c r="F400" s="851"/>
      <c r="G400" s="945" t="s">
        <v>55</v>
      </c>
      <c r="H400" s="643">
        <v>30000</v>
      </c>
      <c r="I400" s="1118"/>
      <c r="J400" s="1005">
        <f t="shared" si="18"/>
        <v>30000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CY400" s="2"/>
      <c r="CZ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</row>
    <row r="401" spans="1:198" s="16" customFormat="1" ht="16.5" thickBot="1">
      <c r="A401" s="23"/>
      <c r="B401" s="23"/>
      <c r="C401" s="23"/>
      <c r="D401" s="58"/>
      <c r="E401" s="675"/>
      <c r="F401" s="654"/>
      <c r="G401" s="946" t="s">
        <v>47</v>
      </c>
      <c r="H401" s="574">
        <v>0</v>
      </c>
      <c r="I401" s="1114"/>
      <c r="J401" s="1010">
        <f t="shared" si="18"/>
        <v>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CY401" s="2"/>
      <c r="CZ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</row>
    <row r="402" spans="1:198" s="16" customFormat="1" ht="32.25" thickTop="1">
      <c r="A402" s="76"/>
      <c r="B402" s="76"/>
      <c r="C402" s="76"/>
      <c r="D402" s="39"/>
      <c r="E402" s="1364"/>
      <c r="F402" s="1355"/>
      <c r="G402" s="944" t="s">
        <v>284</v>
      </c>
      <c r="H402" s="947"/>
      <c r="I402" s="1132"/>
      <c r="J402" s="1004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CY402" s="2"/>
      <c r="CZ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</row>
    <row r="403" spans="1:198" s="16" customFormat="1" ht="15.75">
      <c r="A403" s="23"/>
      <c r="B403" s="23"/>
      <c r="C403" s="23"/>
      <c r="D403" s="51"/>
      <c r="E403" s="1365"/>
      <c r="F403" s="1356"/>
      <c r="G403" s="948" t="s">
        <v>63</v>
      </c>
      <c r="H403" s="609">
        <f>H398</f>
        <v>145000</v>
      </c>
      <c r="I403" s="1122"/>
      <c r="J403" s="995">
        <f>H403+I403</f>
        <v>145000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CY403" s="2"/>
      <c r="CZ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</row>
    <row r="404" spans="1:198" s="16" customFormat="1" ht="16.5" thickBot="1">
      <c r="A404" s="23"/>
      <c r="B404" s="23"/>
      <c r="C404" s="23"/>
      <c r="D404" s="51"/>
      <c r="E404" s="43"/>
      <c r="F404" s="58"/>
      <c r="G404" s="66" t="s">
        <v>285</v>
      </c>
      <c r="H404" s="606">
        <f>H403</f>
        <v>145000</v>
      </c>
      <c r="I404" s="1130">
        <f>I402</f>
        <v>0</v>
      </c>
      <c r="J404" s="995">
        <f>H404+I404</f>
        <v>145000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CY404" s="2"/>
      <c r="CZ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</row>
    <row r="405" spans="1:25" s="252" customFormat="1" ht="16.5" thickTop="1">
      <c r="A405" s="250"/>
      <c r="B405" s="250"/>
      <c r="C405" s="250"/>
      <c r="D405" s="737"/>
      <c r="E405" s="363"/>
      <c r="F405" s="250"/>
      <c r="G405" s="251" t="s">
        <v>419</v>
      </c>
      <c r="H405" s="607"/>
      <c r="I405" s="1147"/>
      <c r="J405" s="1033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198" s="16" customFormat="1" ht="15.75" customHeight="1" thickBot="1">
      <c r="A406" s="91"/>
      <c r="B406" s="91"/>
      <c r="C406" s="91">
        <v>420</v>
      </c>
      <c r="D406" s="364"/>
      <c r="E406" s="364"/>
      <c r="F406" s="91"/>
      <c r="G406" s="96" t="s">
        <v>414</v>
      </c>
      <c r="H406" s="576"/>
      <c r="I406" s="1134"/>
      <c r="J406" s="1007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CY406" s="2"/>
      <c r="CZ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</row>
    <row r="407" spans="1:198" s="16" customFormat="1" ht="16.5" thickTop="1">
      <c r="A407" s="23"/>
      <c r="B407" s="23"/>
      <c r="C407" s="23"/>
      <c r="D407" s="58"/>
      <c r="E407" s="54">
        <v>80</v>
      </c>
      <c r="F407" s="26">
        <v>424</v>
      </c>
      <c r="G407" s="33" t="s">
        <v>261</v>
      </c>
      <c r="H407" s="577">
        <v>2200000</v>
      </c>
      <c r="I407" s="1130"/>
      <c r="J407" s="995">
        <f>H407+I407</f>
        <v>2200000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CY407" s="2"/>
      <c r="CZ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</row>
    <row r="408" spans="1:198" s="16" customFormat="1" ht="94.5">
      <c r="A408" s="23"/>
      <c r="B408" s="23"/>
      <c r="C408" s="23"/>
      <c r="D408" s="58"/>
      <c r="E408" s="50"/>
      <c r="F408" s="23"/>
      <c r="G408" s="89" t="s">
        <v>168</v>
      </c>
      <c r="H408" s="601"/>
      <c r="I408" s="1118"/>
      <c r="J408" s="996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CY408" s="2"/>
      <c r="CZ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</row>
    <row r="409" spans="1:198" s="16" customFormat="1" ht="15.75">
      <c r="A409" s="23"/>
      <c r="B409" s="23"/>
      <c r="C409" s="23"/>
      <c r="D409" s="58"/>
      <c r="E409" s="103">
        <v>81</v>
      </c>
      <c r="F409" s="179">
        <v>4511</v>
      </c>
      <c r="G409" s="132" t="s">
        <v>415</v>
      </c>
      <c r="H409" s="976">
        <v>5000000</v>
      </c>
      <c r="I409" s="1137"/>
      <c r="J409" s="1020">
        <f>H409+I409</f>
        <v>5000000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CY409" s="2"/>
      <c r="CZ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</row>
    <row r="410" spans="1:198" s="16" customFormat="1" ht="79.5" thickBot="1">
      <c r="A410" s="417"/>
      <c r="B410" s="417"/>
      <c r="C410" s="417"/>
      <c r="D410" s="418"/>
      <c r="E410" s="223"/>
      <c r="F410" s="872"/>
      <c r="G410" s="164" t="s">
        <v>169</v>
      </c>
      <c r="H410" s="1080"/>
      <c r="I410" s="1119"/>
      <c r="J410" s="1007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CY410" s="2"/>
      <c r="CZ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</row>
    <row r="411" spans="1:198" s="16" customFormat="1" ht="32.25" thickTop="1">
      <c r="A411" s="361"/>
      <c r="B411" s="361"/>
      <c r="C411" s="361"/>
      <c r="D411" s="80"/>
      <c r="E411" s="204"/>
      <c r="F411" s="94"/>
      <c r="G411" s="36" t="s">
        <v>286</v>
      </c>
      <c r="H411" s="591"/>
      <c r="I411" s="1131"/>
      <c r="J411" s="1004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CY411" s="2"/>
      <c r="CZ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</row>
    <row r="412" spans="1:198" s="16" customFormat="1" ht="15.75">
      <c r="A412" s="267"/>
      <c r="B412" s="267"/>
      <c r="C412" s="267"/>
      <c r="D412" s="79"/>
      <c r="E412" s="97"/>
      <c r="F412" s="95"/>
      <c r="G412" s="7" t="s">
        <v>63</v>
      </c>
      <c r="H412" s="578">
        <f>H407+H409</f>
        <v>7200000</v>
      </c>
      <c r="I412" s="1148">
        <f>I407</f>
        <v>0</v>
      </c>
      <c r="J412" s="995">
        <f>H412+I412</f>
        <v>7200000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CY412" s="2"/>
      <c r="CZ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</row>
    <row r="413" spans="1:198" s="16" customFormat="1" ht="16.5" thickBot="1">
      <c r="A413" s="23"/>
      <c r="B413" s="23"/>
      <c r="C413" s="23"/>
      <c r="D413" s="51"/>
      <c r="E413" s="88"/>
      <c r="F413" s="68"/>
      <c r="G413" s="17" t="s">
        <v>287</v>
      </c>
      <c r="H413" s="609">
        <f>H412</f>
        <v>7200000</v>
      </c>
      <c r="I413" s="1142">
        <f>I412</f>
        <v>0</v>
      </c>
      <c r="J413" s="995">
        <f>H413+I413</f>
        <v>7200000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CY413" s="2"/>
      <c r="CZ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</row>
    <row r="414" spans="1:198" s="16" customFormat="1" ht="16.5" thickTop="1">
      <c r="A414" s="246"/>
      <c r="B414" s="246"/>
      <c r="C414" s="246"/>
      <c r="D414" s="738"/>
      <c r="E414" s="365"/>
      <c r="F414" s="248"/>
      <c r="G414" s="253" t="s">
        <v>36</v>
      </c>
      <c r="H414" s="607"/>
      <c r="I414" s="1147"/>
      <c r="J414" s="1033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CY414" s="2"/>
      <c r="CZ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</row>
    <row r="415" spans="1:198" s="16" customFormat="1" ht="18.75">
      <c r="A415" s="45"/>
      <c r="B415" s="45"/>
      <c r="C415" s="45">
        <v>700</v>
      </c>
      <c r="D415" s="708"/>
      <c r="E415" s="366"/>
      <c r="F415" s="185"/>
      <c r="G415" s="211" t="s">
        <v>360</v>
      </c>
      <c r="H415" s="601"/>
      <c r="I415" s="1118"/>
      <c r="J415" s="996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CY415" s="2"/>
      <c r="CZ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</row>
    <row r="416" spans="1:198" s="16" customFormat="1" ht="48" thickBot="1">
      <c r="A416" s="234"/>
      <c r="B416" s="234"/>
      <c r="C416" s="234"/>
      <c r="D416" s="739"/>
      <c r="E416" s="367"/>
      <c r="F416" s="183"/>
      <c r="G416" s="184" t="s">
        <v>514</v>
      </c>
      <c r="H416" s="576"/>
      <c r="I416" s="1134"/>
      <c r="J416" s="1007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CY416" s="2"/>
      <c r="CZ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</row>
    <row r="417" spans="1:198" s="16" customFormat="1" ht="32.25" thickTop="1">
      <c r="A417" s="76"/>
      <c r="B417" s="76"/>
      <c r="C417" s="76"/>
      <c r="D417" s="709"/>
      <c r="E417" s="119"/>
      <c r="F417" s="37">
        <v>464</v>
      </c>
      <c r="G417" s="100" t="s">
        <v>593</v>
      </c>
      <c r="H417" s="568">
        <f>H419+H418</f>
        <v>8000000</v>
      </c>
      <c r="I417" s="1113"/>
      <c r="J417" s="995">
        <f aca="true" t="shared" si="19" ref="J417:J422">H417+I417</f>
        <v>8000000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CY417" s="2"/>
      <c r="CZ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</row>
    <row r="418" spans="1:198" s="16" customFormat="1" ht="47.25">
      <c r="A418" s="26"/>
      <c r="B418" s="26"/>
      <c r="C418" s="26"/>
      <c r="D418" s="69"/>
      <c r="E418" s="556">
        <v>82</v>
      </c>
      <c r="F418" s="6">
        <v>4641</v>
      </c>
      <c r="G418" s="17" t="s">
        <v>594</v>
      </c>
      <c r="H418" s="566">
        <v>6500000</v>
      </c>
      <c r="I418" s="1128"/>
      <c r="J418" s="1005">
        <f t="shared" si="19"/>
        <v>6500000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CY418" s="2"/>
      <c r="CZ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</row>
    <row r="419" spans="1:198" s="16" customFormat="1" ht="32.25" thickBot="1">
      <c r="A419" s="23"/>
      <c r="B419" s="23"/>
      <c r="C419" s="23"/>
      <c r="D419" s="58"/>
      <c r="E419" s="1223">
        <v>83</v>
      </c>
      <c r="F419" s="54">
        <v>4642</v>
      </c>
      <c r="G419" s="33" t="s">
        <v>595</v>
      </c>
      <c r="H419" s="589">
        <v>1500000</v>
      </c>
      <c r="I419" s="1136"/>
      <c r="J419" s="1005">
        <f t="shared" si="19"/>
        <v>1500000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CY419" s="2"/>
      <c r="CZ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</row>
    <row r="420" spans="1:198" s="16" customFormat="1" ht="32.25" thickTop="1">
      <c r="A420" s="76"/>
      <c r="B420" s="76"/>
      <c r="C420" s="76"/>
      <c r="D420" s="39"/>
      <c r="E420" s="202"/>
      <c r="F420" s="67"/>
      <c r="G420" s="100" t="s">
        <v>361</v>
      </c>
      <c r="H420" s="608"/>
      <c r="I420" s="1149"/>
      <c r="J420" s="1004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CY420" s="2"/>
      <c r="CZ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</row>
    <row r="421" spans="1:198" s="16" customFormat="1" ht="14.25" customHeight="1">
      <c r="A421" s="23"/>
      <c r="B421" s="23"/>
      <c r="C421" s="23"/>
      <c r="D421" s="51"/>
      <c r="E421" s="88"/>
      <c r="F421" s="68"/>
      <c r="G421" s="19" t="s">
        <v>63</v>
      </c>
      <c r="H421" s="609">
        <f>H417</f>
        <v>8000000</v>
      </c>
      <c r="I421" s="1150">
        <f>I417</f>
        <v>0</v>
      </c>
      <c r="J421" s="995">
        <f t="shared" si="19"/>
        <v>8000000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CY421" s="2"/>
      <c r="CZ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</row>
    <row r="422" spans="1:198" s="16" customFormat="1" ht="14.25" customHeight="1" thickBot="1">
      <c r="A422" s="23"/>
      <c r="B422" s="23"/>
      <c r="C422" s="23"/>
      <c r="D422" s="51"/>
      <c r="E422" s="88"/>
      <c r="F422" s="68"/>
      <c r="G422" s="60" t="s">
        <v>362</v>
      </c>
      <c r="H422" s="582">
        <f>H421</f>
        <v>8000000</v>
      </c>
      <c r="I422" s="1151">
        <f>I421</f>
        <v>0</v>
      </c>
      <c r="J422" s="996">
        <f t="shared" si="19"/>
        <v>8000000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CY422" s="2"/>
      <c r="CZ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</row>
    <row r="423" spans="1:198" s="16" customFormat="1" ht="16.5" thickTop="1">
      <c r="A423" s="246"/>
      <c r="B423" s="246"/>
      <c r="C423" s="246"/>
      <c r="D423" s="738"/>
      <c r="E423" s="365"/>
      <c r="F423" s="248"/>
      <c r="G423" s="249" t="s">
        <v>420</v>
      </c>
      <c r="H423" s="607"/>
      <c r="I423" s="1147"/>
      <c r="J423" s="1033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CY423" s="2"/>
      <c r="CZ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</row>
    <row r="424" spans="1:198" s="16" customFormat="1" ht="15.75">
      <c r="A424" s="186"/>
      <c r="B424" s="186"/>
      <c r="C424" s="186">
        <v>810</v>
      </c>
      <c r="D424" s="369"/>
      <c r="E424" s="368"/>
      <c r="F424" s="187"/>
      <c r="G424" s="170" t="s">
        <v>375</v>
      </c>
      <c r="H424" s="610"/>
      <c r="I424" s="1151"/>
      <c r="J424" s="996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CY424" s="2"/>
      <c r="CZ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</row>
    <row r="425" spans="1:198" s="16" customFormat="1" ht="15.75">
      <c r="A425" s="45"/>
      <c r="B425" s="45"/>
      <c r="C425" s="45"/>
      <c r="D425" s="740"/>
      <c r="E425" s="416"/>
      <c r="F425" s="185"/>
      <c r="G425" s="215" t="s">
        <v>400</v>
      </c>
      <c r="H425" s="609"/>
      <c r="I425" s="1150"/>
      <c r="J425" s="1020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CY425" s="2"/>
      <c r="CZ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</row>
    <row r="426" spans="1:198" s="16" customFormat="1" ht="16.5" thickBot="1">
      <c r="A426" s="417"/>
      <c r="B426" s="417"/>
      <c r="C426" s="417"/>
      <c r="D426" s="373"/>
      <c r="E426" s="557">
        <v>84</v>
      </c>
      <c r="F426" s="178">
        <v>481</v>
      </c>
      <c r="G426" s="225" t="s">
        <v>0</v>
      </c>
      <c r="H426" s="1080">
        <f>H429</f>
        <v>20000000</v>
      </c>
      <c r="I426" s="1152"/>
      <c r="J426" s="1007">
        <f>H426+I426</f>
        <v>20000000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CY426" s="2"/>
      <c r="CZ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</row>
    <row r="427" spans="1:198" s="16" customFormat="1" ht="96" thickBot="1" thickTop="1">
      <c r="A427" s="23"/>
      <c r="B427" s="37"/>
      <c r="C427" s="37"/>
      <c r="D427" s="37"/>
      <c r="E427" s="873"/>
      <c r="F427" s="125"/>
      <c r="G427" s="147" t="s">
        <v>170</v>
      </c>
      <c r="H427" s="585"/>
      <c r="I427" s="1153"/>
      <c r="J427" s="1004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CY427" s="2"/>
      <c r="CZ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</row>
    <row r="428" spans="1:198" s="16" customFormat="1" ht="32.25" thickTop="1">
      <c r="A428" s="76"/>
      <c r="B428" s="23"/>
      <c r="C428" s="23"/>
      <c r="D428" s="51"/>
      <c r="E428" s="88"/>
      <c r="F428" s="180"/>
      <c r="G428" s="89" t="s">
        <v>288</v>
      </c>
      <c r="H428" s="612"/>
      <c r="I428" s="1154"/>
      <c r="J428" s="995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CY428" s="2"/>
      <c r="CZ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</row>
    <row r="429" spans="1:198" s="16" customFormat="1" ht="15.75">
      <c r="A429" s="23"/>
      <c r="B429" s="23"/>
      <c r="C429" s="23"/>
      <c r="D429" s="51"/>
      <c r="E429" s="88"/>
      <c r="F429" s="180"/>
      <c r="G429" s="19" t="s">
        <v>63</v>
      </c>
      <c r="H429" s="613">
        <v>20000000</v>
      </c>
      <c r="I429" s="1154"/>
      <c r="J429" s="1005">
        <f>H429</f>
        <v>20000000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CY429" s="2"/>
      <c r="CZ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</row>
    <row r="430" spans="1:198" s="16" customFormat="1" ht="16.5" thickBot="1">
      <c r="A430" s="23"/>
      <c r="B430" s="23"/>
      <c r="C430" s="23"/>
      <c r="D430" s="51"/>
      <c r="E430" s="88"/>
      <c r="F430" s="180"/>
      <c r="G430" s="60" t="s">
        <v>289</v>
      </c>
      <c r="H430" s="606">
        <f>H429</f>
        <v>20000000</v>
      </c>
      <c r="I430" s="1154"/>
      <c r="J430" s="995">
        <f>H430+I430</f>
        <v>20000000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CY430" s="2"/>
      <c r="CZ430" s="2"/>
      <c r="FQ430" s="2"/>
      <c r="FR430" s="2"/>
      <c r="FS430" s="2"/>
      <c r="FT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</row>
    <row r="431" spans="1:198" s="16" customFormat="1" ht="16.5" thickTop="1">
      <c r="A431" s="246"/>
      <c r="B431" s="246"/>
      <c r="C431" s="246"/>
      <c r="D431" s="738"/>
      <c r="E431" s="365"/>
      <c r="F431" s="247"/>
      <c r="G431" s="249" t="s">
        <v>421</v>
      </c>
      <c r="H431" s="607"/>
      <c r="I431" s="1147"/>
      <c r="J431" s="1033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CY431" s="2"/>
      <c r="CZ431" s="2"/>
      <c r="FQ431" s="2"/>
      <c r="FR431" s="2"/>
      <c r="FS431" s="2"/>
      <c r="FT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</row>
    <row r="432" spans="1:198" s="16" customFormat="1" ht="31.5">
      <c r="A432" s="188"/>
      <c r="B432" s="188"/>
      <c r="C432" s="188" t="s">
        <v>323</v>
      </c>
      <c r="D432" s="741"/>
      <c r="E432" s="369"/>
      <c r="F432" s="186"/>
      <c r="G432" s="171" t="s">
        <v>32</v>
      </c>
      <c r="H432" s="577"/>
      <c r="I432" s="1130"/>
      <c r="J432" s="995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CY432" s="2"/>
      <c r="CZ432" s="2"/>
      <c r="FQ432" s="2"/>
      <c r="FR432" s="2"/>
      <c r="FS432" s="2"/>
      <c r="FT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</row>
    <row r="433" spans="1:198" s="16" customFormat="1" ht="16.5" thickBot="1">
      <c r="A433" s="47"/>
      <c r="B433" s="47"/>
      <c r="C433" s="47"/>
      <c r="D433" s="370"/>
      <c r="E433" s="370"/>
      <c r="F433" s="47"/>
      <c r="G433" s="61" t="s">
        <v>290</v>
      </c>
      <c r="H433" s="579"/>
      <c r="I433" s="1123"/>
      <c r="J433" s="1007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CY433" s="2"/>
      <c r="CZ433" s="2"/>
      <c r="FQ433" s="2"/>
      <c r="FR433" s="2"/>
      <c r="FS433" s="2"/>
      <c r="FT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</row>
    <row r="434" spans="1:198" s="16" customFormat="1" ht="16.5" thickTop="1">
      <c r="A434" s="76"/>
      <c r="B434" s="76"/>
      <c r="C434" s="76"/>
      <c r="D434" s="709"/>
      <c r="E434" s="859"/>
      <c r="F434" s="663">
        <v>463</v>
      </c>
      <c r="G434" s="664" t="s">
        <v>336</v>
      </c>
      <c r="H434" s="568">
        <f>H435+H444</f>
        <v>17195000</v>
      </c>
      <c r="I434" s="1113"/>
      <c r="J434" s="995">
        <f aca="true" t="shared" si="20" ref="J434:J442">H434+I434</f>
        <v>17195000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CY434" s="2"/>
      <c r="CZ434" s="2"/>
      <c r="FQ434" s="2"/>
      <c r="FR434" s="2"/>
      <c r="FS434" s="2"/>
      <c r="FT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</row>
    <row r="435" spans="1:198" s="16" customFormat="1" ht="31.5">
      <c r="A435" s="23"/>
      <c r="B435" s="23"/>
      <c r="C435" s="23"/>
      <c r="D435" s="58"/>
      <c r="E435" s="860">
        <v>85</v>
      </c>
      <c r="F435" s="797">
        <v>4631</v>
      </c>
      <c r="G435" s="674" t="s">
        <v>34</v>
      </c>
      <c r="H435" s="577">
        <f>H436+H437+H438+H439+H440+H441+H442</f>
        <v>17095000</v>
      </c>
      <c r="I435" s="1130"/>
      <c r="J435" s="995">
        <f t="shared" si="20"/>
        <v>17095000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CY435" s="2"/>
      <c r="CZ435" s="2"/>
      <c r="FQ435" s="2"/>
      <c r="FR435" s="2"/>
      <c r="FS435" s="2"/>
      <c r="FT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</row>
    <row r="436" spans="1:198" s="16" customFormat="1" ht="31.5">
      <c r="A436" s="23"/>
      <c r="B436" s="23"/>
      <c r="C436" s="23"/>
      <c r="D436" s="58"/>
      <c r="E436" s="860"/>
      <c r="F436" s="797"/>
      <c r="G436" s="861" t="s">
        <v>560</v>
      </c>
      <c r="H436" s="613">
        <v>1180000</v>
      </c>
      <c r="I436" s="1130"/>
      <c r="J436" s="1005">
        <f t="shared" si="20"/>
        <v>1180000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CY436" s="2"/>
      <c r="CZ436" s="2"/>
      <c r="FQ436" s="2"/>
      <c r="FR436" s="2"/>
      <c r="FS436" s="2"/>
      <c r="FT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</row>
    <row r="437" spans="1:198" s="16" customFormat="1" ht="31.5">
      <c r="A437" s="23"/>
      <c r="B437" s="23"/>
      <c r="C437" s="23"/>
      <c r="D437" s="58"/>
      <c r="E437" s="860"/>
      <c r="F437" s="797"/>
      <c r="G437" s="861" t="s">
        <v>559</v>
      </c>
      <c r="H437" s="613">
        <v>215000</v>
      </c>
      <c r="I437" s="1130"/>
      <c r="J437" s="1005">
        <f t="shared" si="20"/>
        <v>215000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CY437" s="2"/>
      <c r="CZ437" s="2"/>
      <c r="FQ437" s="2"/>
      <c r="FR437" s="2"/>
      <c r="FS437" s="2"/>
      <c r="FT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</row>
    <row r="438" spans="1:198" s="16" customFormat="1" ht="15.75">
      <c r="A438" s="23"/>
      <c r="B438" s="23"/>
      <c r="C438" s="23"/>
      <c r="D438" s="58"/>
      <c r="E438" s="679"/>
      <c r="F438" s="680"/>
      <c r="G438" s="681" t="s">
        <v>46</v>
      </c>
      <c r="H438" s="586">
        <v>700000</v>
      </c>
      <c r="I438" s="1120"/>
      <c r="J438" s="1005">
        <f t="shared" si="20"/>
        <v>700000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CY438" s="2"/>
      <c r="CZ438" s="2"/>
      <c r="FQ438" s="2"/>
      <c r="FR438" s="2"/>
      <c r="FS438" s="2"/>
      <c r="FT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</row>
    <row r="439" spans="1:198" s="16" customFormat="1" ht="15.75">
      <c r="A439" s="23"/>
      <c r="B439" s="23"/>
      <c r="C439" s="23"/>
      <c r="D439" s="58"/>
      <c r="E439" s="679"/>
      <c r="F439" s="680"/>
      <c r="G439" s="681" t="s">
        <v>35</v>
      </c>
      <c r="H439" s="586">
        <v>0</v>
      </c>
      <c r="I439" s="1120"/>
      <c r="J439" s="1005">
        <f t="shared" si="20"/>
        <v>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CY439" s="2"/>
      <c r="CZ439" s="2"/>
      <c r="FQ439" s="2"/>
      <c r="FR439" s="2"/>
      <c r="FS439" s="2"/>
      <c r="FT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</row>
    <row r="440" spans="1:198" s="16" customFormat="1" ht="31.5">
      <c r="A440" s="23"/>
      <c r="B440" s="23"/>
      <c r="C440" s="23"/>
      <c r="D440" s="58"/>
      <c r="E440" s="679"/>
      <c r="F440" s="680"/>
      <c r="G440" s="681" t="s">
        <v>719</v>
      </c>
      <c r="H440" s="566">
        <v>11000000</v>
      </c>
      <c r="I440" s="1120"/>
      <c r="J440" s="1005">
        <f t="shared" si="20"/>
        <v>11000000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CY440" s="2"/>
      <c r="CZ440" s="2"/>
      <c r="FQ440" s="2"/>
      <c r="FR440" s="2"/>
      <c r="FS440" s="2"/>
      <c r="FT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</row>
    <row r="441" spans="1:198" s="16" customFormat="1" ht="31.5">
      <c r="A441" s="23"/>
      <c r="B441" s="23"/>
      <c r="C441" s="23"/>
      <c r="D441" s="58"/>
      <c r="E441" s="679"/>
      <c r="F441" s="680"/>
      <c r="G441" s="681" t="s">
        <v>97</v>
      </c>
      <c r="H441" s="566">
        <v>1000000</v>
      </c>
      <c r="I441" s="1120"/>
      <c r="J441" s="1005">
        <f t="shared" si="20"/>
        <v>1000000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CY441" s="2"/>
      <c r="CZ441" s="2"/>
      <c r="FQ441" s="2"/>
      <c r="FR441" s="2"/>
      <c r="FS441" s="2"/>
      <c r="FT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</row>
    <row r="442" spans="1:198" s="16" customFormat="1" ht="31.5">
      <c r="A442" s="23"/>
      <c r="B442" s="23"/>
      <c r="C442" s="23"/>
      <c r="D442" s="58"/>
      <c r="E442" s="679"/>
      <c r="F442" s="680"/>
      <c r="G442" s="681" t="s">
        <v>204</v>
      </c>
      <c r="H442" s="566">
        <v>3000000</v>
      </c>
      <c r="I442" s="1120"/>
      <c r="J442" s="1005">
        <f t="shared" si="20"/>
        <v>3000000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CY442" s="2"/>
      <c r="CZ442" s="2"/>
      <c r="FQ442" s="2"/>
      <c r="FR442" s="2"/>
      <c r="FS442" s="2"/>
      <c r="FT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</row>
    <row r="443" spans="1:198" s="16" customFormat="1" ht="47.25">
      <c r="A443" s="23"/>
      <c r="B443" s="23"/>
      <c r="C443" s="23"/>
      <c r="D443" s="58"/>
      <c r="E443" s="679"/>
      <c r="F443" s="680"/>
      <c r="G443" s="681" t="s">
        <v>562</v>
      </c>
      <c r="H443" s="566"/>
      <c r="I443" s="1120"/>
      <c r="J443" s="995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CY443" s="2"/>
      <c r="CZ443" s="2"/>
      <c r="FQ443" s="2"/>
      <c r="FR443" s="2"/>
      <c r="FS443" s="2"/>
      <c r="FT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</row>
    <row r="444" spans="1:198" s="16" customFormat="1" ht="31.5">
      <c r="A444" s="23"/>
      <c r="B444" s="23"/>
      <c r="C444" s="23"/>
      <c r="D444" s="58"/>
      <c r="E444" s="679">
        <v>86</v>
      </c>
      <c r="F444" s="680">
        <v>4632</v>
      </c>
      <c r="G444" s="850" t="s">
        <v>20</v>
      </c>
      <c r="H444" s="599">
        <f>H445</f>
        <v>100000</v>
      </c>
      <c r="I444" s="1120"/>
      <c r="J444" s="995">
        <f aca="true" t="shared" si="21" ref="J444:J449">H444+I444</f>
        <v>100000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CY444" s="2"/>
      <c r="CZ444" s="2"/>
      <c r="FQ444" s="2"/>
      <c r="FR444" s="2"/>
      <c r="FS444" s="2"/>
      <c r="FT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</row>
    <row r="445" spans="1:198" s="16" customFormat="1" ht="16.5" thickBot="1">
      <c r="A445" s="23"/>
      <c r="B445" s="23"/>
      <c r="C445" s="23"/>
      <c r="D445" s="58"/>
      <c r="E445" s="679"/>
      <c r="F445" s="680"/>
      <c r="G445" s="678" t="s">
        <v>33</v>
      </c>
      <c r="H445" s="567">
        <v>100000</v>
      </c>
      <c r="I445" s="1115"/>
      <c r="J445" s="1010">
        <f t="shared" si="21"/>
        <v>100000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CY445" s="2"/>
      <c r="CZ445" s="2"/>
      <c r="FQ445" s="2"/>
      <c r="FR445" s="2"/>
      <c r="FS445" s="2"/>
      <c r="FT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</row>
    <row r="446" spans="1:198" s="16" customFormat="1" ht="32.25" thickTop="1">
      <c r="A446" s="361"/>
      <c r="B446" s="361"/>
      <c r="C446" s="361"/>
      <c r="D446" s="80"/>
      <c r="E446" s="80"/>
      <c r="F446" s="94"/>
      <c r="G446" s="36" t="s">
        <v>291</v>
      </c>
      <c r="H446" s="591"/>
      <c r="I446" s="1131"/>
      <c r="J446" s="1004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CY446" s="2"/>
      <c r="CZ446" s="2"/>
      <c r="FQ446" s="2"/>
      <c r="FR446" s="2"/>
      <c r="FS446" s="2"/>
      <c r="FT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</row>
    <row r="447" spans="1:198" s="16" customFormat="1" ht="15.75">
      <c r="A447" s="267"/>
      <c r="B447" s="267"/>
      <c r="C447" s="267"/>
      <c r="D447" s="79"/>
      <c r="E447" s="79"/>
      <c r="F447" s="95"/>
      <c r="G447" s="24" t="s">
        <v>246</v>
      </c>
      <c r="H447" s="578">
        <f>H434</f>
        <v>17195000</v>
      </c>
      <c r="I447" s="1122">
        <f>I434</f>
        <v>0</v>
      </c>
      <c r="J447" s="995">
        <f t="shared" si="21"/>
        <v>17195000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CY447" s="2"/>
      <c r="CZ447" s="2"/>
      <c r="FQ447" s="2"/>
      <c r="FR447" s="2"/>
      <c r="FS447" s="2"/>
      <c r="FT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</row>
    <row r="448" spans="1:198" s="16" customFormat="1" ht="15.75">
      <c r="A448" s="23"/>
      <c r="B448" s="23"/>
      <c r="C448" s="23"/>
      <c r="D448" s="51"/>
      <c r="E448" s="51"/>
      <c r="F448" s="52"/>
      <c r="G448" s="7" t="s">
        <v>322</v>
      </c>
      <c r="H448" s="592"/>
      <c r="I448" s="1133"/>
      <c r="J448" s="995">
        <f t="shared" si="21"/>
        <v>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FQ448" s="2"/>
      <c r="FR448" s="2"/>
      <c r="FS448" s="2"/>
      <c r="FT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</row>
    <row r="449" spans="1:198" s="16" customFormat="1" ht="16.5" thickBot="1">
      <c r="A449" s="23"/>
      <c r="B449" s="23"/>
      <c r="C449" s="23"/>
      <c r="D449" s="51"/>
      <c r="E449" s="51"/>
      <c r="F449" s="57"/>
      <c r="G449" s="89" t="s">
        <v>292</v>
      </c>
      <c r="H449" s="614">
        <f>H447</f>
        <v>17195000</v>
      </c>
      <c r="I449" s="1118">
        <f>I447</f>
        <v>0</v>
      </c>
      <c r="J449" s="996">
        <f t="shared" si="21"/>
        <v>17195000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FQ449" s="2"/>
      <c r="FR449" s="2"/>
      <c r="FS449" s="2"/>
      <c r="FT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</row>
    <row r="450" spans="1:198" s="16" customFormat="1" ht="16.5" thickTop="1">
      <c r="A450" s="129"/>
      <c r="B450" s="129"/>
      <c r="C450" s="129" t="s">
        <v>37</v>
      </c>
      <c r="D450" s="742"/>
      <c r="E450" s="371"/>
      <c r="F450" s="254"/>
      <c r="G450" s="231" t="s">
        <v>38</v>
      </c>
      <c r="H450" s="615"/>
      <c r="I450" s="1146"/>
      <c r="J450" s="1034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FQ450" s="2"/>
      <c r="FR450" s="2"/>
      <c r="FS450" s="2"/>
      <c r="FT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</row>
    <row r="451" spans="1:10" s="16" customFormat="1" ht="31.5">
      <c r="A451" s="375"/>
      <c r="B451" s="375"/>
      <c r="C451" s="375"/>
      <c r="D451" s="743"/>
      <c r="E451" s="400">
        <v>87</v>
      </c>
      <c r="F451" s="135">
        <v>472</v>
      </c>
      <c r="G451" s="132" t="s">
        <v>240</v>
      </c>
      <c r="H451" s="601">
        <f>H452+H454+H456+H458</f>
        <v>11800000</v>
      </c>
      <c r="I451" s="1118"/>
      <c r="J451" s="996">
        <f aca="true" t="shared" si="22" ref="J451:J458">H451+I451</f>
        <v>11800000</v>
      </c>
    </row>
    <row r="452" spans="1:198" s="16" customFormat="1" ht="26.25" customHeight="1">
      <c r="A452" s="23"/>
      <c r="B452" s="23"/>
      <c r="C452" s="23"/>
      <c r="D452" s="58"/>
      <c r="E452" s="323"/>
      <c r="F452" s="6">
        <v>472310</v>
      </c>
      <c r="G452" s="7" t="s">
        <v>671</v>
      </c>
      <c r="H452" s="566">
        <v>7000000</v>
      </c>
      <c r="I452" s="1120"/>
      <c r="J452" s="990">
        <f t="shared" si="22"/>
        <v>7000000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FQ452" s="2"/>
      <c r="FR452" s="2"/>
      <c r="FS452" s="2"/>
      <c r="FT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</row>
    <row r="453" spans="1:198" s="16" customFormat="1" ht="63.75" customHeight="1">
      <c r="A453" s="23"/>
      <c r="B453" s="26"/>
      <c r="C453" s="26"/>
      <c r="D453" s="69"/>
      <c r="E453" s="323"/>
      <c r="F453" s="269"/>
      <c r="G453" s="1087" t="s">
        <v>563</v>
      </c>
      <c r="H453" s="566"/>
      <c r="I453" s="1120"/>
      <c r="J453" s="990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FQ453" s="2"/>
      <c r="FR453" s="2"/>
      <c r="FS453" s="2"/>
      <c r="FT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</row>
    <row r="454" spans="1:198" s="16" customFormat="1" ht="24.75" customHeight="1">
      <c r="A454" s="23"/>
      <c r="B454" s="23"/>
      <c r="C454" s="23"/>
      <c r="D454" s="58"/>
      <c r="E454" s="372"/>
      <c r="F454" s="50">
        <v>472710</v>
      </c>
      <c r="G454" s="21" t="s">
        <v>392</v>
      </c>
      <c r="H454" s="572">
        <v>750000</v>
      </c>
      <c r="I454" s="1117"/>
      <c r="J454" s="1002">
        <f t="shared" si="22"/>
        <v>750000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FQ454" s="2"/>
      <c r="FR454" s="2"/>
      <c r="FS454" s="2"/>
      <c r="FT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</row>
    <row r="455" spans="1:198" s="16" customFormat="1" ht="60.75" customHeight="1">
      <c r="A455" s="23"/>
      <c r="B455" s="23"/>
      <c r="C455" s="23"/>
      <c r="D455" s="58"/>
      <c r="E455" s="331"/>
      <c r="F455" s="103"/>
      <c r="G455" s="19" t="s">
        <v>399</v>
      </c>
      <c r="H455" s="567"/>
      <c r="I455" s="1115"/>
      <c r="J455" s="1006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FQ455" s="2"/>
      <c r="FR455" s="2"/>
      <c r="FS455" s="2"/>
      <c r="FT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</row>
    <row r="456" spans="1:198" s="16" customFormat="1" ht="33.75" customHeight="1">
      <c r="A456" s="23"/>
      <c r="B456" s="23"/>
      <c r="C456" s="23"/>
      <c r="D456" s="58"/>
      <c r="E456" s="323"/>
      <c r="F456" s="269">
        <v>472210</v>
      </c>
      <c r="G456" s="7" t="s">
        <v>564</v>
      </c>
      <c r="H456" s="566">
        <v>4000000</v>
      </c>
      <c r="I456" s="1120"/>
      <c r="J456" s="990">
        <f>H456+I456</f>
        <v>4000000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FQ456" s="2"/>
      <c r="FR456" s="2"/>
      <c r="FS456" s="2"/>
      <c r="FT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</row>
    <row r="457" spans="1:198" s="16" customFormat="1" ht="63.75" customHeight="1">
      <c r="A457" s="23"/>
      <c r="B457" s="23"/>
      <c r="C457" s="23"/>
      <c r="D457" s="58"/>
      <c r="E457" s="372"/>
      <c r="F457" s="50"/>
      <c r="G457" s="1088" t="s">
        <v>563</v>
      </c>
      <c r="H457" s="572"/>
      <c r="I457" s="1117"/>
      <c r="J457" s="1006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FQ457" s="2"/>
      <c r="FR457" s="2"/>
      <c r="FS457" s="2"/>
      <c r="FT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</row>
    <row r="458" spans="1:198" s="16" customFormat="1" ht="53.25" customHeight="1" thickBot="1">
      <c r="A458" s="23"/>
      <c r="B458" s="23"/>
      <c r="C458" s="23"/>
      <c r="D458" s="58"/>
      <c r="E458" s="317"/>
      <c r="F458" s="34">
        <v>472930</v>
      </c>
      <c r="G458" s="35" t="s">
        <v>558</v>
      </c>
      <c r="H458" s="569">
        <v>50000</v>
      </c>
      <c r="I458" s="1114"/>
      <c r="J458" s="988">
        <f t="shared" si="22"/>
        <v>50000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FQ458" s="2"/>
      <c r="FR458" s="2"/>
      <c r="FS458" s="2"/>
      <c r="FT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</row>
    <row r="459" spans="1:198" s="16" customFormat="1" ht="32.25" thickTop="1">
      <c r="A459" s="76"/>
      <c r="B459" s="76"/>
      <c r="C459" s="76"/>
      <c r="D459" s="39"/>
      <c r="E459" s="39"/>
      <c r="F459" s="255"/>
      <c r="G459" s="36" t="s">
        <v>533</v>
      </c>
      <c r="H459" s="568"/>
      <c r="I459" s="1113"/>
      <c r="J459" s="1004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FQ459" s="2"/>
      <c r="FR459" s="2"/>
      <c r="FS459" s="2"/>
      <c r="FT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</row>
    <row r="460" spans="1:198" s="16" customFormat="1" ht="15.75">
      <c r="A460" s="23"/>
      <c r="B460" s="23"/>
      <c r="C460" s="23"/>
      <c r="D460" s="51"/>
      <c r="E460" s="51"/>
      <c r="F460" s="77"/>
      <c r="G460" s="24" t="s">
        <v>63</v>
      </c>
      <c r="H460" s="578">
        <f>H451</f>
        <v>11800000</v>
      </c>
      <c r="I460" s="1142"/>
      <c r="J460" s="1020">
        <f>H460+I460</f>
        <v>11800000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FQ460" s="2"/>
      <c r="FR460" s="2"/>
      <c r="FS460" s="2"/>
      <c r="FT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</row>
    <row r="461" spans="1:198" s="16" customFormat="1" ht="16.5" thickBot="1">
      <c r="A461" s="23"/>
      <c r="B461" s="23"/>
      <c r="C461" s="23"/>
      <c r="D461" s="51"/>
      <c r="E461" s="51"/>
      <c r="F461" s="77"/>
      <c r="G461" s="89" t="s">
        <v>538</v>
      </c>
      <c r="H461" s="614">
        <f>H460</f>
        <v>11800000</v>
      </c>
      <c r="I461" s="1118"/>
      <c r="J461" s="996">
        <f>H461+I461</f>
        <v>11800000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FQ461" s="2"/>
      <c r="FR461" s="2"/>
      <c r="FS461" s="2"/>
      <c r="FT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</row>
    <row r="462" spans="1:198" s="16" customFormat="1" ht="39" thickBot="1" thickTop="1">
      <c r="A462" s="92"/>
      <c r="B462" s="92"/>
      <c r="C462" s="92">
        <v>160</v>
      </c>
      <c r="D462" s="176"/>
      <c r="E462" s="176"/>
      <c r="F462" s="93"/>
      <c r="G462" s="219" t="s">
        <v>417</v>
      </c>
      <c r="H462" s="600"/>
      <c r="I462" s="1143"/>
      <c r="J462" s="1029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FQ462" s="2"/>
      <c r="FR462" s="2"/>
      <c r="FS462" s="2"/>
      <c r="FT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</row>
    <row r="463" spans="1:198" s="16" customFormat="1" ht="17.25" thickBot="1" thickTop="1">
      <c r="A463" s="92"/>
      <c r="B463" s="92"/>
      <c r="C463" s="92"/>
      <c r="D463" s="176"/>
      <c r="E463" s="176"/>
      <c r="F463" s="93"/>
      <c r="G463" s="82" t="s">
        <v>363</v>
      </c>
      <c r="H463" s="600"/>
      <c r="I463" s="1143"/>
      <c r="J463" s="1029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FQ463" s="2"/>
      <c r="FR463" s="2"/>
      <c r="FS463" s="2"/>
      <c r="FT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</row>
    <row r="464" spans="1:198" s="16" customFormat="1" ht="17.25" thickBot="1" thickTop="1">
      <c r="A464" s="971"/>
      <c r="B464" s="971">
        <v>3.1</v>
      </c>
      <c r="C464" s="971"/>
      <c r="D464" s="972"/>
      <c r="E464" s="972"/>
      <c r="F464" s="973"/>
      <c r="G464" s="974" t="s">
        <v>365</v>
      </c>
      <c r="H464" s="603"/>
      <c r="I464" s="1144"/>
      <c r="J464" s="1009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FQ464" s="2"/>
      <c r="FR464" s="2"/>
      <c r="FS464" s="2"/>
      <c r="FT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</row>
    <row r="465" spans="1:198" s="16" customFormat="1" ht="16.5" thickTop="1">
      <c r="A465" s="76"/>
      <c r="B465" s="76"/>
      <c r="C465" s="76"/>
      <c r="D465" s="709"/>
      <c r="E465" s="119">
        <v>88</v>
      </c>
      <c r="F465" s="90">
        <v>421</v>
      </c>
      <c r="G465" s="101" t="s">
        <v>234</v>
      </c>
      <c r="H465" s="568">
        <v>60000</v>
      </c>
      <c r="I465" s="1113">
        <f>I466+I467</f>
        <v>0</v>
      </c>
      <c r="J465" s="1004">
        <f>H465+I465</f>
        <v>60000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FQ465" s="2"/>
      <c r="FR465" s="2"/>
      <c r="FS465" s="2"/>
      <c r="FT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</row>
    <row r="466" spans="1:198" s="16" customFormat="1" ht="15.75">
      <c r="A466" s="23"/>
      <c r="B466" s="23"/>
      <c r="C466" s="23"/>
      <c r="D466" s="58"/>
      <c r="E466" s="269">
        <v>89</v>
      </c>
      <c r="F466" s="210">
        <v>422</v>
      </c>
      <c r="G466" s="415" t="s">
        <v>300</v>
      </c>
      <c r="H466" s="599">
        <v>10000</v>
      </c>
      <c r="I466" s="1155"/>
      <c r="J466" s="1011">
        <f aca="true" t="shared" si="23" ref="J466:J472">H466+I466</f>
        <v>10000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FQ466" s="2"/>
      <c r="FR466" s="2"/>
      <c r="FS466" s="2"/>
      <c r="FT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</row>
    <row r="467" spans="1:198" s="16" customFormat="1" ht="57" customHeight="1">
      <c r="A467" s="23"/>
      <c r="B467" s="23"/>
      <c r="C467" s="23"/>
      <c r="D467" s="58"/>
      <c r="E467" s="50">
        <v>90</v>
      </c>
      <c r="F467" s="58">
        <v>423</v>
      </c>
      <c r="G467" s="977" t="s">
        <v>237</v>
      </c>
      <c r="H467" s="571">
        <v>60000</v>
      </c>
      <c r="I467" s="1140"/>
      <c r="J467" s="1015">
        <f t="shared" si="23"/>
        <v>60000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FQ467" s="2"/>
      <c r="FR467" s="2"/>
      <c r="FS467" s="2"/>
      <c r="FT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</row>
    <row r="468" spans="1:198" s="16" customFormat="1" ht="31.5">
      <c r="A468" s="23"/>
      <c r="B468" s="23"/>
      <c r="C468" s="23"/>
      <c r="D468" s="58"/>
      <c r="E468" s="103">
        <v>92</v>
      </c>
      <c r="F468" s="414">
        <v>425</v>
      </c>
      <c r="G468" s="132" t="s">
        <v>774</v>
      </c>
      <c r="H468" s="976">
        <v>250000</v>
      </c>
      <c r="I468" s="1156"/>
      <c r="J468" s="1031">
        <f t="shared" si="23"/>
        <v>250000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FQ468" s="2"/>
      <c r="FR468" s="2"/>
      <c r="FS468" s="2"/>
      <c r="FT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</row>
    <row r="469" spans="1:198" s="16" customFormat="1" ht="16.5" thickBot="1">
      <c r="A469" s="23"/>
      <c r="B469" s="23"/>
      <c r="C469" s="23"/>
      <c r="D469" s="58"/>
      <c r="E469" s="269">
        <v>93</v>
      </c>
      <c r="F469" s="210">
        <v>426</v>
      </c>
      <c r="G469" s="133" t="s">
        <v>263</v>
      </c>
      <c r="H469" s="599">
        <v>15000</v>
      </c>
      <c r="I469" s="1157"/>
      <c r="J469" s="1030">
        <f t="shared" si="23"/>
        <v>15000</v>
      </c>
      <c r="K469" s="310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FQ469" s="2"/>
      <c r="FR469" s="2"/>
      <c r="FS469" s="2"/>
      <c r="FT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</row>
    <row r="470" spans="1:198" s="16" customFormat="1" ht="16.5" thickTop="1">
      <c r="A470" s="349"/>
      <c r="B470" s="349"/>
      <c r="C470" s="349"/>
      <c r="D470" s="734"/>
      <c r="E470" s="817"/>
      <c r="F470" s="659"/>
      <c r="G470" s="664" t="s">
        <v>207</v>
      </c>
      <c r="H470" s="575"/>
      <c r="I470" s="1121"/>
      <c r="J470" s="984">
        <f t="shared" si="23"/>
        <v>0</v>
      </c>
      <c r="K470" s="310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FQ470" s="2"/>
      <c r="FR470" s="2"/>
      <c r="FS470" s="2"/>
      <c r="FT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</row>
    <row r="471" spans="1:198" s="16" customFormat="1" ht="15.75">
      <c r="A471" s="346"/>
      <c r="B471" s="346"/>
      <c r="C471" s="346"/>
      <c r="D471" s="717"/>
      <c r="E471" s="655"/>
      <c r="F471" s="689"/>
      <c r="G471" s="681" t="s">
        <v>63</v>
      </c>
      <c r="H471" s="577">
        <f>H465+H466+H467+H468+H469</f>
        <v>395000</v>
      </c>
      <c r="I471" s="1130"/>
      <c r="J471" s="1021">
        <f t="shared" si="23"/>
        <v>395000</v>
      </c>
      <c r="K471" s="310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</row>
    <row r="472" spans="1:198" s="16" customFormat="1" ht="15.75">
      <c r="A472" s="346"/>
      <c r="B472" s="346"/>
      <c r="C472" s="346"/>
      <c r="D472" s="717"/>
      <c r="E472" s="655"/>
      <c r="F472" s="675"/>
      <c r="G472" s="681" t="s">
        <v>592</v>
      </c>
      <c r="H472" s="592"/>
      <c r="I472" s="1157">
        <f>I446+I448+I451+I453+I460+I461+I462+I464+I465+I466+I467+I469</f>
        <v>0</v>
      </c>
      <c r="J472" s="1018">
        <f t="shared" si="23"/>
        <v>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</row>
    <row r="473" spans="1:198" s="16" customFormat="1" ht="15.75">
      <c r="A473" s="346"/>
      <c r="B473" s="346"/>
      <c r="C473" s="346"/>
      <c r="D473" s="717"/>
      <c r="E473" s="655"/>
      <c r="F473" s="675"/>
      <c r="G473" s="678" t="s">
        <v>65</v>
      </c>
      <c r="H473" s="619"/>
      <c r="I473" s="1156">
        <f>I450+I452</f>
        <v>0</v>
      </c>
      <c r="J473" s="1021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</row>
    <row r="474" spans="1:198" s="16" customFormat="1" ht="16.5" thickBot="1">
      <c r="A474" s="353"/>
      <c r="B474" s="353"/>
      <c r="C474" s="353"/>
      <c r="D474" s="735"/>
      <c r="E474" s="858"/>
      <c r="F474" s="682"/>
      <c r="G474" s="691" t="s">
        <v>208</v>
      </c>
      <c r="H474" s="576">
        <f>H471</f>
        <v>395000</v>
      </c>
      <c r="I474" s="1134">
        <f>I472+I473</f>
        <v>0</v>
      </c>
      <c r="J474" s="989">
        <f>H474+I474</f>
        <v>395000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</row>
    <row r="475" spans="1:198" s="16" customFormat="1" ht="17.25" thickBot="1" thickTop="1">
      <c r="A475" s="126"/>
      <c r="B475" s="126">
        <v>3.2</v>
      </c>
      <c r="C475" s="126"/>
      <c r="D475" s="126"/>
      <c r="E475" s="92"/>
      <c r="F475" s="1051"/>
      <c r="G475" s="155" t="s">
        <v>775</v>
      </c>
      <c r="H475" s="1052"/>
      <c r="I475" s="1158"/>
      <c r="J475" s="1054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</row>
    <row r="476" spans="1:198" s="16" customFormat="1" ht="48" thickTop="1">
      <c r="A476" s="37"/>
      <c r="B476" s="37"/>
      <c r="C476" s="37"/>
      <c r="D476" s="37"/>
      <c r="E476" s="953">
        <v>94</v>
      </c>
      <c r="F476" s="362">
        <v>411</v>
      </c>
      <c r="G476" s="1050" t="s">
        <v>776</v>
      </c>
      <c r="H476" s="584">
        <v>690000</v>
      </c>
      <c r="I476" s="1127"/>
      <c r="J476" s="1005">
        <f>H476+I476</f>
        <v>690000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</row>
    <row r="477" spans="1:198" s="16" customFormat="1" ht="47.25">
      <c r="A477" s="209"/>
      <c r="B477" s="209"/>
      <c r="C477" s="209"/>
      <c r="D477" s="209"/>
      <c r="E477" s="400">
        <v>95</v>
      </c>
      <c r="F477" s="180">
        <v>412</v>
      </c>
      <c r="G477" s="977" t="s">
        <v>777</v>
      </c>
      <c r="H477" s="571">
        <v>125000</v>
      </c>
      <c r="I477" s="1140"/>
      <c r="J477" s="1015">
        <f>H477+I477</f>
        <v>125000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</row>
    <row r="478" spans="1:198" s="16" customFormat="1" ht="31.5">
      <c r="A478" s="209"/>
      <c r="B478" s="209"/>
      <c r="C478" s="209"/>
      <c r="D478" s="209"/>
      <c r="E478" s="6">
        <v>96</v>
      </c>
      <c r="F478" s="210">
        <v>421</v>
      </c>
      <c r="G478" s="975" t="s">
        <v>778</v>
      </c>
      <c r="H478" s="578">
        <v>160000</v>
      </c>
      <c r="I478" s="1142"/>
      <c r="J478" s="1020">
        <f aca="true" t="shared" si="24" ref="J478:J483">H478+I478</f>
        <v>160000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</row>
    <row r="479" spans="1:198" s="16" customFormat="1" ht="31.5">
      <c r="A479" s="209"/>
      <c r="B479" s="209"/>
      <c r="C479" s="209"/>
      <c r="D479" s="209"/>
      <c r="E479" s="50">
        <v>97</v>
      </c>
      <c r="F479" s="58">
        <v>423</v>
      </c>
      <c r="G479" s="977" t="s">
        <v>779</v>
      </c>
      <c r="H479" s="571">
        <v>80000</v>
      </c>
      <c r="I479" s="1140"/>
      <c r="J479" s="1015">
        <f t="shared" si="24"/>
        <v>80000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</row>
    <row r="480" spans="1:198" s="16" customFormat="1" ht="47.25">
      <c r="A480" s="209"/>
      <c r="B480" s="209"/>
      <c r="C480" s="209"/>
      <c r="D480" s="209"/>
      <c r="E480" s="103">
        <v>99</v>
      </c>
      <c r="F480" s="414">
        <v>425</v>
      </c>
      <c r="G480" s="132" t="s">
        <v>203</v>
      </c>
      <c r="H480" s="976">
        <v>420000</v>
      </c>
      <c r="I480" s="1156"/>
      <c r="J480" s="1031">
        <f t="shared" si="24"/>
        <v>420000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</row>
    <row r="481" spans="1:198" s="16" customFormat="1" ht="16.5" thickBot="1">
      <c r="A481" s="417"/>
      <c r="B481" s="417"/>
      <c r="C481" s="417"/>
      <c r="D481" s="417"/>
      <c r="E481" s="269">
        <v>100</v>
      </c>
      <c r="F481" s="210">
        <v>426</v>
      </c>
      <c r="G481" s="133" t="s">
        <v>263</v>
      </c>
      <c r="H481" s="599">
        <v>15000</v>
      </c>
      <c r="I481" s="1157"/>
      <c r="J481" s="1030">
        <f t="shared" si="24"/>
        <v>15000</v>
      </c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</row>
    <row r="482" spans="1:198" s="16" customFormat="1" ht="16.5" thickTop="1">
      <c r="A482" s="349"/>
      <c r="B482" s="349"/>
      <c r="C482" s="349"/>
      <c r="D482" s="734"/>
      <c r="E482" s="817"/>
      <c r="F482" s="659"/>
      <c r="G482" s="664" t="s">
        <v>546</v>
      </c>
      <c r="H482" s="575"/>
      <c r="I482" s="1121"/>
      <c r="J482" s="984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</row>
    <row r="483" spans="1:198" s="16" customFormat="1" ht="15.75">
      <c r="A483" s="346"/>
      <c r="B483" s="346"/>
      <c r="C483" s="346"/>
      <c r="D483" s="717"/>
      <c r="E483" s="655"/>
      <c r="F483" s="689"/>
      <c r="G483" s="681" t="s">
        <v>63</v>
      </c>
      <c r="H483" s="577">
        <f>H476+H477+H478+H479+H480+H481</f>
        <v>1490000</v>
      </c>
      <c r="I483" s="1130"/>
      <c r="J483" s="1021">
        <f t="shared" si="24"/>
        <v>1490000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</row>
    <row r="484" spans="1:198" s="16" customFormat="1" ht="15.75">
      <c r="A484" s="346"/>
      <c r="B484" s="346"/>
      <c r="C484" s="346"/>
      <c r="D484" s="717"/>
      <c r="E484" s="655"/>
      <c r="F484" s="675"/>
      <c r="G484" s="678" t="s">
        <v>780</v>
      </c>
      <c r="H484" s="619"/>
      <c r="I484" s="1156"/>
      <c r="J484" s="1021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</row>
    <row r="485" spans="1:198" s="16" customFormat="1" ht="15.75">
      <c r="A485" s="346"/>
      <c r="B485" s="346"/>
      <c r="C485" s="346"/>
      <c r="D485" s="717"/>
      <c r="E485" s="655"/>
      <c r="F485" s="675"/>
      <c r="G485" s="794" t="s">
        <v>65</v>
      </c>
      <c r="H485" s="1055">
        <v>1165000</v>
      </c>
      <c r="I485" s="1159"/>
      <c r="J485" s="1002">
        <f>H485+I485</f>
        <v>1165000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</row>
    <row r="486" spans="1:198" s="16" customFormat="1" ht="16.5" thickBot="1">
      <c r="A486" s="353"/>
      <c r="B486" s="353"/>
      <c r="C486" s="353"/>
      <c r="D486" s="735"/>
      <c r="E486" s="858"/>
      <c r="F486" s="682"/>
      <c r="G486" s="691" t="s">
        <v>547</v>
      </c>
      <c r="H486" s="576">
        <f>H483</f>
        <v>1490000</v>
      </c>
      <c r="I486" s="1134"/>
      <c r="J486" s="989">
        <f>H486+I486</f>
        <v>1490000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</row>
    <row r="487" spans="1:198" s="16" customFormat="1" ht="17.25" thickBot="1" thickTop="1">
      <c r="A487" s="92"/>
      <c r="B487" s="92">
        <v>3.3</v>
      </c>
      <c r="C487" s="92"/>
      <c r="D487" s="176"/>
      <c r="E487" s="1057"/>
      <c r="F487" s="1051"/>
      <c r="G487" s="155" t="s">
        <v>781</v>
      </c>
      <c r="H487" s="1052"/>
      <c r="I487" s="1158"/>
      <c r="J487" s="1054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</row>
    <row r="488" spans="1:198" s="16" customFormat="1" ht="48" thickTop="1">
      <c r="A488" s="37"/>
      <c r="B488" s="37"/>
      <c r="C488" s="37"/>
      <c r="D488" s="37"/>
      <c r="E488" s="953">
        <v>101</v>
      </c>
      <c r="F488" s="362">
        <v>411</v>
      </c>
      <c r="G488" s="1050" t="s">
        <v>776</v>
      </c>
      <c r="H488" s="584">
        <v>475000</v>
      </c>
      <c r="I488" s="1127"/>
      <c r="J488" s="1016">
        <f>H488+I488</f>
        <v>475000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</row>
    <row r="489" spans="1:198" s="16" customFormat="1" ht="47.25">
      <c r="A489" s="209"/>
      <c r="B489" s="209"/>
      <c r="C489" s="209"/>
      <c r="D489" s="209"/>
      <c r="E489" s="400">
        <v>102</v>
      </c>
      <c r="F489" s="180">
        <v>412</v>
      </c>
      <c r="G489" s="977" t="s">
        <v>777</v>
      </c>
      <c r="H489" s="571">
        <v>65000</v>
      </c>
      <c r="I489" s="1140"/>
      <c r="J489" s="1015">
        <f>H489+I489</f>
        <v>65000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</row>
    <row r="490" spans="1:198" s="16" customFormat="1" ht="15.75">
      <c r="A490" s="209"/>
      <c r="B490" s="209"/>
      <c r="C490" s="209"/>
      <c r="D490" s="209"/>
      <c r="E490" s="241">
        <v>103</v>
      </c>
      <c r="F490" s="1058">
        <v>414</v>
      </c>
      <c r="G490" s="415" t="s">
        <v>522</v>
      </c>
      <c r="H490" s="599">
        <v>235000</v>
      </c>
      <c r="I490" s="1157"/>
      <c r="J490" s="1030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</row>
    <row r="491" spans="1:198" s="16" customFormat="1" ht="15.75">
      <c r="A491" s="209"/>
      <c r="B491" s="209"/>
      <c r="C491" s="209"/>
      <c r="D491" s="209"/>
      <c r="E491" s="6">
        <v>104</v>
      </c>
      <c r="F491" s="210">
        <v>421</v>
      </c>
      <c r="G491" s="975" t="s">
        <v>234</v>
      </c>
      <c r="H491" s="578">
        <v>30000</v>
      </c>
      <c r="I491" s="1142"/>
      <c r="J491" s="1020">
        <f aca="true" t="shared" si="25" ref="J491:J497">H491+I491</f>
        <v>30000</v>
      </c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</row>
    <row r="492" spans="1:198" s="16" customFormat="1" ht="15.75">
      <c r="A492" s="209"/>
      <c r="B492" s="209"/>
      <c r="C492" s="209"/>
      <c r="D492" s="209"/>
      <c r="E492" s="50">
        <v>105</v>
      </c>
      <c r="F492" s="58">
        <v>423</v>
      </c>
      <c r="G492" s="977" t="s">
        <v>237</v>
      </c>
      <c r="H492" s="571">
        <v>35000</v>
      </c>
      <c r="I492" s="1140"/>
      <c r="J492" s="1015">
        <f t="shared" si="25"/>
        <v>35000</v>
      </c>
      <c r="L492" s="16">
        <v>481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</row>
    <row r="493" spans="1:198" s="16" customFormat="1" ht="15.75">
      <c r="A493" s="209"/>
      <c r="B493" s="209"/>
      <c r="C493" s="209"/>
      <c r="D493" s="209"/>
      <c r="E493" s="6">
        <v>106</v>
      </c>
      <c r="F493" s="210">
        <v>512</v>
      </c>
      <c r="G493" s="415" t="s">
        <v>265</v>
      </c>
      <c r="H493" s="1227">
        <v>130000</v>
      </c>
      <c r="I493" s="1157"/>
      <c r="J493" s="1030">
        <f t="shared" si="25"/>
        <v>130000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</row>
    <row r="494" spans="1:198" s="16" customFormat="1" ht="15.75">
      <c r="A494" s="209"/>
      <c r="B494" s="209"/>
      <c r="C494" s="209"/>
      <c r="D494" s="209"/>
      <c r="E494" s="103">
        <v>107</v>
      </c>
      <c r="F494" s="414">
        <v>425</v>
      </c>
      <c r="G494" s="132" t="s">
        <v>821</v>
      </c>
      <c r="H494" s="976">
        <v>200000</v>
      </c>
      <c r="I494" s="1156"/>
      <c r="J494" s="1031">
        <f t="shared" si="25"/>
        <v>200000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</row>
    <row r="495" spans="1:198" s="16" customFormat="1" ht="16.5" thickBot="1">
      <c r="A495" s="417"/>
      <c r="B495" s="417"/>
      <c r="C495" s="417"/>
      <c r="D495" s="417"/>
      <c r="E495" s="269">
        <v>108</v>
      </c>
      <c r="F495" s="210">
        <v>426</v>
      </c>
      <c r="G495" s="133" t="s">
        <v>263</v>
      </c>
      <c r="H495" s="599">
        <v>15000</v>
      </c>
      <c r="I495" s="1157"/>
      <c r="J495" s="1030">
        <f t="shared" si="25"/>
        <v>15000</v>
      </c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</row>
    <row r="496" spans="1:198" s="16" customFormat="1" ht="16.5" thickTop="1">
      <c r="A496" s="349"/>
      <c r="B496" s="349"/>
      <c r="C496" s="349"/>
      <c r="D496" s="734"/>
      <c r="E496" s="817"/>
      <c r="F496" s="659"/>
      <c r="G496" s="664" t="s">
        <v>544</v>
      </c>
      <c r="H496" s="575"/>
      <c r="I496" s="1121"/>
      <c r="J496" s="984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</row>
    <row r="497" spans="1:198" s="16" customFormat="1" ht="15.75">
      <c r="A497" s="346"/>
      <c r="B497" s="346"/>
      <c r="C497" s="346"/>
      <c r="D497" s="717"/>
      <c r="E497" s="655"/>
      <c r="F497" s="689"/>
      <c r="G497" s="681" t="s">
        <v>63</v>
      </c>
      <c r="H497" s="577">
        <f>H488+H489+H490+H491+H492+H494+H495</f>
        <v>1055000</v>
      </c>
      <c r="I497" s="1130"/>
      <c r="J497" s="1021">
        <f t="shared" si="25"/>
        <v>1055000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</row>
    <row r="498" spans="1:198" s="16" customFormat="1" ht="15.75">
      <c r="A498" s="346"/>
      <c r="B498" s="346"/>
      <c r="C498" s="346"/>
      <c r="D498" s="717"/>
      <c r="E498" s="655"/>
      <c r="F498" s="675"/>
      <c r="G498" s="678" t="s">
        <v>780</v>
      </c>
      <c r="H498" s="619"/>
      <c r="I498" s="1156"/>
      <c r="J498" s="1021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</row>
    <row r="499" spans="1:198" s="16" customFormat="1" ht="15.75">
      <c r="A499" s="346"/>
      <c r="B499" s="346"/>
      <c r="C499" s="346"/>
      <c r="D499" s="717"/>
      <c r="E499" s="655"/>
      <c r="F499" s="675"/>
      <c r="G499" s="794" t="s">
        <v>65</v>
      </c>
      <c r="H499" s="1055">
        <v>540000</v>
      </c>
      <c r="I499" s="1159"/>
      <c r="J499" s="1002">
        <f>H499+I499</f>
        <v>540000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</row>
    <row r="500" spans="1:198" s="16" customFormat="1" ht="16.5" thickBot="1">
      <c r="A500" s="353"/>
      <c r="B500" s="353"/>
      <c r="C500" s="353"/>
      <c r="D500" s="735"/>
      <c r="E500" s="858"/>
      <c r="F500" s="682"/>
      <c r="G500" s="691" t="s">
        <v>545</v>
      </c>
      <c r="H500" s="576">
        <f>H497</f>
        <v>1055000</v>
      </c>
      <c r="I500" s="1134"/>
      <c r="J500" s="989">
        <f>H500+I500</f>
        <v>1055000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</row>
    <row r="501" spans="1:198" s="16" customFormat="1" ht="17.25" thickBot="1" thickTop="1">
      <c r="A501" s="92"/>
      <c r="B501" s="92">
        <v>3.4</v>
      </c>
      <c r="C501" s="92"/>
      <c r="D501" s="176"/>
      <c r="E501" s="1057"/>
      <c r="F501" s="1051"/>
      <c r="G501" s="155" t="s">
        <v>782</v>
      </c>
      <c r="H501" s="1052"/>
      <c r="I501" s="1158"/>
      <c r="J501" s="1054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</row>
    <row r="502" spans="1:198" s="16" customFormat="1" ht="16.5" thickTop="1">
      <c r="A502" s="209"/>
      <c r="B502" s="209"/>
      <c r="C502" s="209"/>
      <c r="D502" s="209"/>
      <c r="E502" s="6">
        <v>109</v>
      </c>
      <c r="F502" s="210">
        <v>421</v>
      </c>
      <c r="G502" s="975" t="s">
        <v>234</v>
      </c>
      <c r="H502" s="578">
        <v>160000</v>
      </c>
      <c r="I502" s="1142"/>
      <c r="J502" s="1020">
        <f aca="true" t="shared" si="26" ref="J502:J508">H502+I502</f>
        <v>160000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</row>
    <row r="503" spans="1:198" s="16" customFormat="1" ht="47.25">
      <c r="A503" s="209"/>
      <c r="B503" s="209"/>
      <c r="C503" s="209"/>
      <c r="D503" s="209"/>
      <c r="E503" s="50">
        <v>110</v>
      </c>
      <c r="F503" s="58">
        <v>423</v>
      </c>
      <c r="G503" s="977" t="s">
        <v>783</v>
      </c>
      <c r="H503" s="571">
        <v>240000</v>
      </c>
      <c r="I503" s="1140"/>
      <c r="J503" s="1015">
        <f t="shared" si="26"/>
        <v>240000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</row>
    <row r="504" spans="1:198" s="16" customFormat="1" ht="15.75">
      <c r="A504" s="209"/>
      <c r="B504" s="209"/>
      <c r="C504" s="209"/>
      <c r="D504" s="209"/>
      <c r="E504" s="6">
        <v>111</v>
      </c>
      <c r="F504" s="210">
        <v>512</v>
      </c>
      <c r="G504" s="415" t="s">
        <v>265</v>
      </c>
      <c r="H504" s="1227">
        <v>130000</v>
      </c>
      <c r="I504" s="1157"/>
      <c r="J504" s="1030">
        <f>H504</f>
        <v>130000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</row>
    <row r="505" spans="1:198" s="16" customFormat="1" ht="15.75">
      <c r="A505" s="209"/>
      <c r="B505" s="209"/>
      <c r="C505" s="209"/>
      <c r="D505" s="209"/>
      <c r="E505" s="103">
        <v>112</v>
      </c>
      <c r="F505" s="414">
        <v>425</v>
      </c>
      <c r="G505" s="132" t="s">
        <v>821</v>
      </c>
      <c r="H505" s="976">
        <v>100000</v>
      </c>
      <c r="I505" s="1156"/>
      <c r="J505" s="1031">
        <f t="shared" si="26"/>
        <v>100000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</row>
    <row r="506" spans="1:198" s="16" customFormat="1" ht="16.5" thickBot="1">
      <c r="A506" s="417"/>
      <c r="B506" s="417"/>
      <c r="C506" s="417"/>
      <c r="D506" s="417"/>
      <c r="E506" s="269">
        <v>113</v>
      </c>
      <c r="F506" s="210">
        <v>426</v>
      </c>
      <c r="G506" s="133" t="s">
        <v>263</v>
      </c>
      <c r="H506" s="599">
        <v>15000</v>
      </c>
      <c r="I506" s="1157"/>
      <c r="J506" s="1030">
        <f t="shared" si="26"/>
        <v>15000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</row>
    <row r="507" spans="1:198" s="16" customFormat="1" ht="16.5" thickTop="1">
      <c r="A507" s="349"/>
      <c r="B507" s="349"/>
      <c r="C507" s="349"/>
      <c r="D507" s="734"/>
      <c r="E507" s="817"/>
      <c r="F507" s="659"/>
      <c r="G507" s="664" t="s">
        <v>785</v>
      </c>
      <c r="H507" s="575"/>
      <c r="I507" s="1121"/>
      <c r="J507" s="984">
        <f t="shared" si="26"/>
        <v>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</row>
    <row r="508" spans="1:198" s="16" customFormat="1" ht="15.75">
      <c r="A508" s="346"/>
      <c r="B508" s="346"/>
      <c r="C508" s="346"/>
      <c r="D508" s="717"/>
      <c r="E508" s="655"/>
      <c r="F508" s="689"/>
      <c r="G508" s="681" t="s">
        <v>63</v>
      </c>
      <c r="H508" s="577">
        <f>H502+H503+H505+H506</f>
        <v>515000</v>
      </c>
      <c r="I508" s="1130"/>
      <c r="J508" s="1021">
        <f t="shared" si="26"/>
        <v>515000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</row>
    <row r="509" spans="1:198" s="16" customFormat="1" ht="15.75">
      <c r="A509" s="346"/>
      <c r="B509" s="346"/>
      <c r="C509" s="346"/>
      <c r="D509" s="717"/>
      <c r="E509" s="655"/>
      <c r="F509" s="675"/>
      <c r="G509" s="678" t="s">
        <v>780</v>
      </c>
      <c r="H509" s="619"/>
      <c r="I509" s="1156"/>
      <c r="J509" s="1021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</row>
    <row r="510" spans="1:198" s="16" customFormat="1" ht="15.75">
      <c r="A510" s="346"/>
      <c r="B510" s="346"/>
      <c r="C510" s="346"/>
      <c r="D510" s="717"/>
      <c r="E510" s="655"/>
      <c r="F510" s="675"/>
      <c r="G510" s="794" t="s">
        <v>65</v>
      </c>
      <c r="H510" s="1055">
        <v>205000</v>
      </c>
      <c r="I510" s="1159"/>
      <c r="J510" s="1002">
        <f>H510+I510</f>
        <v>205000</v>
      </c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</row>
    <row r="511" spans="1:198" s="16" customFormat="1" ht="16.5" thickBot="1">
      <c r="A511" s="353"/>
      <c r="B511" s="353"/>
      <c r="C511" s="353"/>
      <c r="D511" s="735"/>
      <c r="E511" s="858"/>
      <c r="F511" s="682"/>
      <c r="G511" s="691" t="s">
        <v>543</v>
      </c>
      <c r="H511" s="576">
        <f>H508</f>
        <v>515000</v>
      </c>
      <c r="I511" s="1134"/>
      <c r="J511" s="989">
        <f>H511+I511</f>
        <v>515000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</row>
    <row r="512" spans="1:198" s="16" customFormat="1" ht="17.25" thickBot="1" thickTop="1">
      <c r="A512" s="1056"/>
      <c r="B512" s="92">
        <v>3.5</v>
      </c>
      <c r="C512" s="92"/>
      <c r="D512" s="92"/>
      <c r="E512" s="176"/>
      <c r="F512" s="1057"/>
      <c r="G512" s="155" t="s">
        <v>784</v>
      </c>
      <c r="H512" s="155"/>
      <c r="I512" s="1158"/>
      <c r="J512" s="1053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</row>
    <row r="513" spans="1:198" s="16" customFormat="1" ht="16.5" thickTop="1">
      <c r="A513" s="209"/>
      <c r="B513" s="209"/>
      <c r="C513" s="209"/>
      <c r="D513" s="209"/>
      <c r="E513" s="6">
        <v>114</v>
      </c>
      <c r="F513" s="210">
        <v>421</v>
      </c>
      <c r="G513" s="975" t="s">
        <v>234</v>
      </c>
      <c r="H513" s="578">
        <v>60000</v>
      </c>
      <c r="I513" s="1142"/>
      <c r="J513" s="1020">
        <f aca="true" t="shared" si="27" ref="J513:J518">H513+I513</f>
        <v>60000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</row>
    <row r="514" spans="1:198" s="16" customFormat="1" ht="15.75">
      <c r="A514" s="209"/>
      <c r="B514" s="209"/>
      <c r="C514" s="209"/>
      <c r="D514" s="209"/>
      <c r="E514" s="50">
        <v>115</v>
      </c>
      <c r="F514" s="58">
        <v>423</v>
      </c>
      <c r="G514" s="977" t="s">
        <v>237</v>
      </c>
      <c r="H514" s="571">
        <v>35000</v>
      </c>
      <c r="I514" s="1140"/>
      <c r="J514" s="1015">
        <f t="shared" si="27"/>
        <v>35000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</row>
    <row r="515" spans="1:198" s="16" customFormat="1" ht="31.5">
      <c r="A515" s="209"/>
      <c r="B515" s="209"/>
      <c r="C515" s="209"/>
      <c r="D515" s="209"/>
      <c r="E515" s="103">
        <v>117</v>
      </c>
      <c r="F515" s="414">
        <v>425</v>
      </c>
      <c r="G515" s="132" t="s">
        <v>821</v>
      </c>
      <c r="H515" s="976">
        <v>200000</v>
      </c>
      <c r="I515" s="1156"/>
      <c r="J515" s="1031">
        <f t="shared" si="27"/>
        <v>200000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</row>
    <row r="516" spans="1:198" s="16" customFormat="1" ht="16.5" thickBot="1">
      <c r="A516" s="417"/>
      <c r="B516" s="417"/>
      <c r="C516" s="417"/>
      <c r="D516" s="417"/>
      <c r="E516" s="269">
        <v>118</v>
      </c>
      <c r="F516" s="210">
        <v>426</v>
      </c>
      <c r="G516" s="133" t="s">
        <v>263</v>
      </c>
      <c r="H516" s="599">
        <v>15000</v>
      </c>
      <c r="I516" s="1157"/>
      <c r="J516" s="1030">
        <f t="shared" si="27"/>
        <v>15000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</row>
    <row r="517" spans="1:198" s="16" customFormat="1" ht="16.5" thickTop="1">
      <c r="A517" s="349"/>
      <c r="B517" s="349"/>
      <c r="C517" s="349"/>
      <c r="D517" s="734"/>
      <c r="E517" s="817"/>
      <c r="F517" s="659"/>
      <c r="G517" s="664" t="s">
        <v>786</v>
      </c>
      <c r="H517" s="575"/>
      <c r="I517" s="1121"/>
      <c r="J517" s="984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</row>
    <row r="518" spans="1:198" s="16" customFormat="1" ht="15.75">
      <c r="A518" s="346"/>
      <c r="B518" s="346"/>
      <c r="C518" s="346"/>
      <c r="D518" s="717"/>
      <c r="E518" s="655"/>
      <c r="F518" s="689"/>
      <c r="G518" s="681" t="s">
        <v>63</v>
      </c>
      <c r="H518" s="577">
        <f>H513+H514+H515+H516</f>
        <v>310000</v>
      </c>
      <c r="I518" s="1130"/>
      <c r="J518" s="1021">
        <f t="shared" si="27"/>
        <v>310000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</row>
    <row r="519" spans="1:198" s="16" customFormat="1" ht="16.5" thickBot="1">
      <c r="A519" s="353"/>
      <c r="B519" s="353"/>
      <c r="C519" s="353"/>
      <c r="D519" s="735"/>
      <c r="E519" s="858"/>
      <c r="F519" s="682"/>
      <c r="G519" s="691" t="s">
        <v>542</v>
      </c>
      <c r="H519" s="576">
        <f>H518</f>
        <v>310000</v>
      </c>
      <c r="I519" s="1134"/>
      <c r="J519" s="989">
        <f>H519+I519</f>
        <v>310000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</row>
    <row r="520" spans="1:198" s="16" customFormat="1" ht="17.25" thickBot="1" thickTop="1">
      <c r="A520" s="92"/>
      <c r="B520" s="92">
        <v>3.6</v>
      </c>
      <c r="C520" s="92"/>
      <c r="D520" s="92"/>
      <c r="E520" s="176"/>
      <c r="F520" s="1057"/>
      <c r="G520" s="155" t="s">
        <v>787</v>
      </c>
      <c r="H520" s="155" t="s">
        <v>677</v>
      </c>
      <c r="I520" s="1158"/>
      <c r="J520" s="1053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</row>
    <row r="521" spans="1:198" s="16" customFormat="1" ht="16.5" thickTop="1">
      <c r="A521" s="209"/>
      <c r="B521" s="209"/>
      <c r="C521" s="209"/>
      <c r="D521" s="209"/>
      <c r="E521" s="6">
        <v>119</v>
      </c>
      <c r="F521" s="210">
        <v>421</v>
      </c>
      <c r="G521" s="975" t="s">
        <v>234</v>
      </c>
      <c r="H521" s="578">
        <v>60000</v>
      </c>
      <c r="I521" s="1142"/>
      <c r="J521" s="1020">
        <f aca="true" t="shared" si="28" ref="J521:J527">H521+I521</f>
        <v>60000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</row>
    <row r="522" spans="1:198" s="16" customFormat="1" ht="15.75">
      <c r="A522" s="209"/>
      <c r="B522" s="209"/>
      <c r="C522" s="209"/>
      <c r="D522" s="209"/>
      <c r="E522" s="50">
        <v>120</v>
      </c>
      <c r="F522" s="58">
        <v>423</v>
      </c>
      <c r="G522" s="977" t="s">
        <v>237</v>
      </c>
      <c r="H522" s="571">
        <v>35000</v>
      </c>
      <c r="I522" s="1140"/>
      <c r="J522" s="1015">
        <f t="shared" si="28"/>
        <v>35000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</row>
    <row r="523" spans="1:198" s="16" customFormat="1" ht="15.75">
      <c r="A523" s="209"/>
      <c r="B523" s="209"/>
      <c r="C523" s="209"/>
      <c r="D523" s="209"/>
      <c r="E523" s="6">
        <v>121</v>
      </c>
      <c r="F523" s="210"/>
      <c r="G523" s="415"/>
      <c r="H523" s="599"/>
      <c r="I523" s="1157"/>
      <c r="J523" s="1030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</row>
    <row r="524" spans="1:198" s="16" customFormat="1" ht="15.75">
      <c r="A524" s="209"/>
      <c r="B524" s="209"/>
      <c r="C524" s="209"/>
      <c r="D524" s="209"/>
      <c r="E524" s="103">
        <v>122</v>
      </c>
      <c r="F524" s="414">
        <v>425</v>
      </c>
      <c r="G524" s="132" t="s">
        <v>821</v>
      </c>
      <c r="H524" s="976">
        <v>100000</v>
      </c>
      <c r="I524" s="1156"/>
      <c r="J524" s="1031">
        <f t="shared" si="28"/>
        <v>100000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</row>
    <row r="525" spans="1:198" s="16" customFormat="1" ht="16.5" thickBot="1">
      <c r="A525" s="417"/>
      <c r="B525" s="417"/>
      <c r="C525" s="417"/>
      <c r="D525" s="417"/>
      <c r="E525" s="269">
        <v>123</v>
      </c>
      <c r="F525" s="210">
        <v>426</v>
      </c>
      <c r="G525" s="133" t="s">
        <v>263</v>
      </c>
      <c r="H525" s="599">
        <v>15000</v>
      </c>
      <c r="I525" s="1157"/>
      <c r="J525" s="1030">
        <f t="shared" si="28"/>
        <v>15000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</row>
    <row r="526" spans="1:198" s="16" customFormat="1" ht="16.5" thickTop="1">
      <c r="A526" s="349"/>
      <c r="B526" s="349"/>
      <c r="C526" s="349"/>
      <c r="D526" s="734"/>
      <c r="E526" s="817"/>
      <c r="F526" s="659"/>
      <c r="G526" s="664" t="s">
        <v>540</v>
      </c>
      <c r="H526" s="575"/>
      <c r="I526" s="1121"/>
      <c r="J526" s="984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</row>
    <row r="527" spans="1:198" s="16" customFormat="1" ht="15.75">
      <c r="A527" s="346"/>
      <c r="B527" s="346"/>
      <c r="C527" s="346"/>
      <c r="D527" s="717"/>
      <c r="E527" s="655"/>
      <c r="F527" s="689"/>
      <c r="G527" s="681" t="s">
        <v>63</v>
      </c>
      <c r="H527" s="577">
        <f>H521+H522+H524+H525</f>
        <v>210000</v>
      </c>
      <c r="I527" s="1130"/>
      <c r="J527" s="1021">
        <f t="shared" si="28"/>
        <v>210000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</row>
    <row r="528" spans="1:198" s="16" customFormat="1" ht="16.5" thickBot="1">
      <c r="A528" s="353"/>
      <c r="B528" s="353"/>
      <c r="C528" s="353"/>
      <c r="D528" s="735"/>
      <c r="E528" s="858"/>
      <c r="F528" s="682"/>
      <c r="G528" s="691" t="s">
        <v>539</v>
      </c>
      <c r="H528" s="576">
        <f>H527</f>
        <v>210000</v>
      </c>
      <c r="I528" s="1134"/>
      <c r="J528" s="989">
        <f>H528+I528</f>
        <v>210000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</row>
    <row r="529" spans="1:198" s="16" customFormat="1" ht="17.25" thickBot="1" thickTop="1">
      <c r="A529" s="92"/>
      <c r="B529" s="92">
        <v>3.7</v>
      </c>
      <c r="C529" s="92"/>
      <c r="D529" s="92"/>
      <c r="E529" s="176"/>
      <c r="F529" s="1057"/>
      <c r="G529" s="155" t="s">
        <v>788</v>
      </c>
      <c r="H529" s="155" t="s">
        <v>677</v>
      </c>
      <c r="I529" s="1158"/>
      <c r="J529" s="1053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</row>
    <row r="530" spans="1:198" s="16" customFormat="1" ht="16.5" thickTop="1">
      <c r="A530" s="209"/>
      <c r="B530" s="209"/>
      <c r="C530" s="209"/>
      <c r="D530" s="209"/>
      <c r="E530" s="6">
        <v>124</v>
      </c>
      <c r="F530" s="210">
        <v>421</v>
      </c>
      <c r="G530" s="975" t="s">
        <v>234</v>
      </c>
      <c r="H530" s="578">
        <v>20000</v>
      </c>
      <c r="I530" s="1142"/>
      <c r="J530" s="1020">
        <f aca="true" t="shared" si="29" ref="J530:J535">H530+I530</f>
        <v>20000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</row>
    <row r="531" spans="1:198" s="16" customFormat="1" ht="15.75">
      <c r="A531" s="209"/>
      <c r="B531" s="209"/>
      <c r="C531" s="209"/>
      <c r="D531" s="209"/>
      <c r="E531" s="50">
        <v>125</v>
      </c>
      <c r="F531" s="58">
        <v>423</v>
      </c>
      <c r="G531" s="977" t="s">
        <v>237</v>
      </c>
      <c r="H531" s="571">
        <v>35000</v>
      </c>
      <c r="I531" s="1140"/>
      <c r="J531" s="1015">
        <f t="shared" si="29"/>
        <v>35000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</row>
    <row r="532" spans="1:199" s="16" customFormat="1" ht="31.5">
      <c r="A532" s="209"/>
      <c r="B532" s="209"/>
      <c r="C532" s="209"/>
      <c r="D532" s="209"/>
      <c r="E532" s="103">
        <v>127</v>
      </c>
      <c r="F532" s="414">
        <v>425</v>
      </c>
      <c r="G532" s="132" t="s">
        <v>821</v>
      </c>
      <c r="H532" s="976">
        <v>100000</v>
      </c>
      <c r="I532" s="1156"/>
      <c r="J532" s="1031">
        <f t="shared" si="29"/>
        <v>100000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</row>
    <row r="533" spans="1:199" s="16" customFormat="1" ht="16.5" thickBot="1">
      <c r="A533" s="417"/>
      <c r="B533" s="417"/>
      <c r="C533" s="417"/>
      <c r="D533" s="417"/>
      <c r="E533" s="269">
        <v>128</v>
      </c>
      <c r="F533" s="210">
        <v>426</v>
      </c>
      <c r="G533" s="133" t="s">
        <v>263</v>
      </c>
      <c r="H533" s="599">
        <v>15000</v>
      </c>
      <c r="I533" s="1157"/>
      <c r="J533" s="1030">
        <f t="shared" si="29"/>
        <v>15000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</row>
    <row r="534" spans="1:199" s="16" customFormat="1" ht="16.5" thickTop="1">
      <c r="A534" s="349"/>
      <c r="B534" s="349"/>
      <c r="C534" s="349"/>
      <c r="D534" s="734"/>
      <c r="E534" s="817"/>
      <c r="F534" s="659"/>
      <c r="G534" s="664" t="s">
        <v>808</v>
      </c>
      <c r="H534" s="575"/>
      <c r="I534" s="1121"/>
      <c r="J534" s="984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</row>
    <row r="535" spans="1:199" s="16" customFormat="1" ht="15.75">
      <c r="A535" s="346"/>
      <c r="B535" s="346"/>
      <c r="C535" s="346"/>
      <c r="D535" s="717"/>
      <c r="E535" s="655"/>
      <c r="F535" s="689"/>
      <c r="G535" s="681" t="s">
        <v>63</v>
      </c>
      <c r="H535" s="577">
        <f>H530+H531+H532+H533</f>
        <v>170000</v>
      </c>
      <c r="I535" s="1130"/>
      <c r="J535" s="1021">
        <f t="shared" si="29"/>
        <v>170000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</row>
    <row r="536" spans="1:199" s="16" customFormat="1" ht="16.5" thickBot="1">
      <c r="A536" s="353"/>
      <c r="B536" s="353"/>
      <c r="C536" s="353"/>
      <c r="D536" s="735"/>
      <c r="E536" s="858"/>
      <c r="F536" s="682"/>
      <c r="G536" s="691" t="s">
        <v>809</v>
      </c>
      <c r="H536" s="576">
        <f>H535</f>
        <v>170000</v>
      </c>
      <c r="I536" s="1134"/>
      <c r="J536" s="989">
        <f>H536+I536</f>
        <v>170000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</row>
    <row r="537" spans="1:199" s="16" customFormat="1" ht="17.25" thickBot="1" thickTop="1">
      <c r="A537" s="92"/>
      <c r="B537" s="92">
        <v>3.8</v>
      </c>
      <c r="C537" s="92"/>
      <c r="D537" s="92"/>
      <c r="E537" s="176"/>
      <c r="F537" s="1057"/>
      <c r="G537" s="155" t="s">
        <v>789</v>
      </c>
      <c r="H537" s="155" t="s">
        <v>677</v>
      </c>
      <c r="I537" s="1158"/>
      <c r="J537" s="1053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</row>
    <row r="538" spans="1:199" s="16" customFormat="1" ht="16.5" thickTop="1">
      <c r="A538" s="37"/>
      <c r="B538" s="37"/>
      <c r="C538" s="37"/>
      <c r="D538" s="37"/>
      <c r="E538" s="469">
        <v>129</v>
      </c>
      <c r="F538" s="90">
        <v>421</v>
      </c>
      <c r="G538" s="101" t="s">
        <v>234</v>
      </c>
      <c r="H538" s="568">
        <v>50000</v>
      </c>
      <c r="I538" s="1113"/>
      <c r="J538" s="1020">
        <f aca="true" t="shared" si="30" ref="J538:J543">H538+I538</f>
        <v>50000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</row>
    <row r="539" spans="1:199" s="16" customFormat="1" ht="15.75">
      <c r="A539" s="209"/>
      <c r="B539" s="209"/>
      <c r="C539" s="209"/>
      <c r="D539" s="209"/>
      <c r="E539" s="50">
        <v>130</v>
      </c>
      <c r="F539" s="58">
        <v>423</v>
      </c>
      <c r="G539" s="977" t="s">
        <v>237</v>
      </c>
      <c r="H539" s="571">
        <v>35000</v>
      </c>
      <c r="I539" s="1140"/>
      <c r="J539" s="1015">
        <f t="shared" si="30"/>
        <v>35000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</row>
    <row r="540" spans="1:199" s="16" customFormat="1" ht="31.5">
      <c r="A540" s="209"/>
      <c r="B540" s="209"/>
      <c r="C540" s="209"/>
      <c r="D540" s="209"/>
      <c r="E540" s="103">
        <v>132</v>
      </c>
      <c r="F540" s="414">
        <v>425</v>
      </c>
      <c r="G540" s="132" t="s">
        <v>821</v>
      </c>
      <c r="H540" s="976">
        <v>100000</v>
      </c>
      <c r="I540" s="1156"/>
      <c r="J540" s="1031">
        <f t="shared" si="30"/>
        <v>100000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</row>
    <row r="541" spans="1:248" s="16" customFormat="1" ht="24" customHeight="1" thickBot="1">
      <c r="A541" s="417"/>
      <c r="B541" s="417"/>
      <c r="C541" s="417"/>
      <c r="D541" s="417"/>
      <c r="E541" s="269">
        <v>133</v>
      </c>
      <c r="F541" s="210">
        <v>426</v>
      </c>
      <c r="G541" s="133" t="s">
        <v>263</v>
      </c>
      <c r="H541" s="599">
        <v>15000</v>
      </c>
      <c r="I541" s="1157"/>
      <c r="J541" s="1030">
        <f t="shared" si="30"/>
        <v>15000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</row>
    <row r="542" spans="1:248" s="16" customFormat="1" ht="16.5" thickTop="1">
      <c r="A542" s="349"/>
      <c r="B542" s="349"/>
      <c r="C542" s="349"/>
      <c r="D542" s="734"/>
      <c r="E542" s="817"/>
      <c r="F542" s="659"/>
      <c r="G542" s="664" t="s">
        <v>806</v>
      </c>
      <c r="H542" s="575"/>
      <c r="I542" s="1121"/>
      <c r="J542" s="984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</row>
    <row r="543" spans="1:248" s="16" customFormat="1" ht="15.75">
      <c r="A543" s="346"/>
      <c r="B543" s="346"/>
      <c r="C543" s="346"/>
      <c r="D543" s="717"/>
      <c r="E543" s="655"/>
      <c r="F543" s="689"/>
      <c r="G543" s="681" t="s">
        <v>63</v>
      </c>
      <c r="H543" s="577">
        <f>H538+H539+H540+H541</f>
        <v>200000</v>
      </c>
      <c r="I543" s="1130"/>
      <c r="J543" s="1021">
        <f t="shared" si="30"/>
        <v>200000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</row>
    <row r="544" spans="1:248" s="16" customFormat="1" ht="16.5" thickBot="1">
      <c r="A544" s="353"/>
      <c r="B544" s="353"/>
      <c r="C544" s="353"/>
      <c r="D544" s="735"/>
      <c r="E544" s="858"/>
      <c r="F544" s="682"/>
      <c r="G544" s="691" t="s">
        <v>807</v>
      </c>
      <c r="H544" s="576">
        <f>H543</f>
        <v>200000</v>
      </c>
      <c r="I544" s="1134"/>
      <c r="J544" s="989">
        <f>H544+I544</f>
        <v>200000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</row>
    <row r="545" spans="1:248" s="16" customFormat="1" ht="17.25" thickBot="1" thickTop="1">
      <c r="A545" s="92"/>
      <c r="B545" s="92">
        <v>3.9</v>
      </c>
      <c r="C545" s="92"/>
      <c r="D545" s="92"/>
      <c r="E545" s="176"/>
      <c r="F545" s="1057"/>
      <c r="G545" s="155" t="s">
        <v>790</v>
      </c>
      <c r="H545" s="155" t="s">
        <v>677</v>
      </c>
      <c r="I545" s="1158"/>
      <c r="J545" s="1053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</row>
    <row r="546" spans="1:248" s="16" customFormat="1" ht="16.5" thickTop="1">
      <c r="A546" s="209"/>
      <c r="B546" s="209"/>
      <c r="C546" s="209"/>
      <c r="D546" s="209"/>
      <c r="E546" s="6">
        <v>134</v>
      </c>
      <c r="F546" s="210">
        <v>421</v>
      </c>
      <c r="G546" s="975" t="s">
        <v>234</v>
      </c>
      <c r="H546" s="578">
        <v>20000</v>
      </c>
      <c r="I546" s="1142"/>
      <c r="J546" s="1020">
        <f aca="true" t="shared" si="31" ref="J546:J551">H546+I546</f>
        <v>20000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</row>
    <row r="547" spans="1:248" s="16" customFormat="1" ht="15.75">
      <c r="A547" s="209"/>
      <c r="B547" s="209"/>
      <c r="C547" s="209"/>
      <c r="D547" s="209"/>
      <c r="E547" s="50">
        <v>135</v>
      </c>
      <c r="F547" s="58">
        <v>423</v>
      </c>
      <c r="G547" s="977" t="s">
        <v>237</v>
      </c>
      <c r="H547" s="571">
        <v>35000</v>
      </c>
      <c r="I547" s="1140"/>
      <c r="J547" s="1015">
        <f t="shared" si="31"/>
        <v>35000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</row>
    <row r="548" spans="1:248" s="16" customFormat="1" ht="31.5">
      <c r="A548" s="209"/>
      <c r="B548" s="209"/>
      <c r="C548" s="209"/>
      <c r="D548" s="209"/>
      <c r="E548" s="103">
        <v>136</v>
      </c>
      <c r="F548" s="414">
        <v>425</v>
      </c>
      <c r="G548" s="132" t="s">
        <v>821</v>
      </c>
      <c r="H548" s="976">
        <v>100000</v>
      </c>
      <c r="I548" s="1156"/>
      <c r="J548" s="1031">
        <f t="shared" si="31"/>
        <v>100000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</row>
    <row r="549" spans="1:248" s="16" customFormat="1" ht="16.5" thickBot="1">
      <c r="A549" s="417"/>
      <c r="B549" s="417"/>
      <c r="C549" s="417"/>
      <c r="D549" s="417"/>
      <c r="E549" s="269">
        <v>138</v>
      </c>
      <c r="F549" s="210">
        <v>426</v>
      </c>
      <c r="G549" s="133" t="s">
        <v>263</v>
      </c>
      <c r="H549" s="599">
        <v>15000</v>
      </c>
      <c r="I549" s="1157"/>
      <c r="J549" s="1030">
        <f t="shared" si="31"/>
        <v>15000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</row>
    <row r="550" spans="1:248" s="16" customFormat="1" ht="16.5" thickTop="1">
      <c r="A550" s="349"/>
      <c r="B550" s="349"/>
      <c r="C550" s="349"/>
      <c r="D550" s="734"/>
      <c r="E550" s="817"/>
      <c r="F550" s="659"/>
      <c r="G550" s="664" t="s">
        <v>804</v>
      </c>
      <c r="H550" s="575"/>
      <c r="I550" s="1121"/>
      <c r="J550" s="984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</row>
    <row r="551" spans="1:248" s="16" customFormat="1" ht="15.75">
      <c r="A551" s="346"/>
      <c r="B551" s="346"/>
      <c r="C551" s="346"/>
      <c r="D551" s="717"/>
      <c r="E551" s="655"/>
      <c r="F551" s="689"/>
      <c r="G551" s="681" t="s">
        <v>63</v>
      </c>
      <c r="H551" s="577">
        <f>H546+H547+H548+H549</f>
        <v>170000</v>
      </c>
      <c r="I551" s="1130"/>
      <c r="J551" s="1021">
        <f t="shared" si="31"/>
        <v>170000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</row>
    <row r="552" spans="1:248" s="16" customFormat="1" ht="16.5" thickBot="1">
      <c r="A552" s="353"/>
      <c r="B552" s="353"/>
      <c r="C552" s="353"/>
      <c r="D552" s="735"/>
      <c r="E552" s="858"/>
      <c r="F552" s="682"/>
      <c r="G552" s="691" t="s">
        <v>805</v>
      </c>
      <c r="H552" s="576">
        <f>H551</f>
        <v>170000</v>
      </c>
      <c r="I552" s="1134"/>
      <c r="J552" s="989">
        <f>H552+I552</f>
        <v>170000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</row>
    <row r="553" spans="1:248" s="16" customFormat="1" ht="17.25" thickBot="1" thickTop="1">
      <c r="A553" s="92"/>
      <c r="B553" s="1059">
        <v>3.1</v>
      </c>
      <c r="C553" s="92"/>
      <c r="D553" s="92"/>
      <c r="E553" s="176"/>
      <c r="F553" s="1057"/>
      <c r="G553" s="155" t="s">
        <v>791</v>
      </c>
      <c r="H553" s="155" t="s">
        <v>677</v>
      </c>
      <c r="I553" s="1158"/>
      <c r="J553" s="1053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</row>
    <row r="554" spans="1:248" s="16" customFormat="1" ht="16.5" thickTop="1">
      <c r="A554" s="209"/>
      <c r="B554" s="209"/>
      <c r="C554" s="209"/>
      <c r="D554" s="209"/>
      <c r="E554" s="6">
        <v>139</v>
      </c>
      <c r="F554" s="210">
        <v>421</v>
      </c>
      <c r="G554" s="975" t="s">
        <v>234</v>
      </c>
      <c r="H554" s="578">
        <v>40000</v>
      </c>
      <c r="I554" s="1142"/>
      <c r="J554" s="1020">
        <f aca="true" t="shared" si="32" ref="J554:J559">H554+I554</f>
        <v>40000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</row>
    <row r="555" spans="1:248" s="16" customFormat="1" ht="15.75">
      <c r="A555" s="209"/>
      <c r="B555" s="209"/>
      <c r="C555" s="209"/>
      <c r="D555" s="209"/>
      <c r="E555" s="50">
        <v>140</v>
      </c>
      <c r="F555" s="58">
        <v>423</v>
      </c>
      <c r="G555" s="977" t="s">
        <v>237</v>
      </c>
      <c r="H555" s="571">
        <v>35000</v>
      </c>
      <c r="I555" s="1140"/>
      <c r="J555" s="1015">
        <f t="shared" si="32"/>
        <v>35000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</row>
    <row r="556" spans="1:248" s="16" customFormat="1" ht="31.5">
      <c r="A556" s="209"/>
      <c r="B556" s="209"/>
      <c r="C556" s="209"/>
      <c r="D556" s="209"/>
      <c r="E556" s="103">
        <v>142</v>
      </c>
      <c r="F556" s="414">
        <v>425</v>
      </c>
      <c r="G556" s="132" t="s">
        <v>821</v>
      </c>
      <c r="H556" s="976">
        <v>100000</v>
      </c>
      <c r="I556" s="1156"/>
      <c r="J556" s="1031">
        <f t="shared" si="32"/>
        <v>100000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</row>
    <row r="557" spans="1:248" s="16" customFormat="1" ht="16.5" thickBot="1">
      <c r="A557" s="417"/>
      <c r="B557" s="417"/>
      <c r="C557" s="417"/>
      <c r="D557" s="417"/>
      <c r="E557" s="269">
        <v>143</v>
      </c>
      <c r="F557" s="210">
        <v>426</v>
      </c>
      <c r="G557" s="133" t="s">
        <v>263</v>
      </c>
      <c r="H557" s="599">
        <v>15000</v>
      </c>
      <c r="I557" s="1157"/>
      <c r="J557" s="1030">
        <f t="shared" si="32"/>
        <v>15000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</row>
    <row r="558" spans="1:248" s="16" customFormat="1" ht="16.5" thickTop="1">
      <c r="A558" s="349"/>
      <c r="B558" s="349"/>
      <c r="C558" s="349"/>
      <c r="D558" s="734"/>
      <c r="E558" s="817"/>
      <c r="F558" s="659"/>
      <c r="G558" s="664" t="s">
        <v>802</v>
      </c>
      <c r="H558" s="575"/>
      <c r="I558" s="1121"/>
      <c r="J558" s="984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</row>
    <row r="559" spans="1:248" s="16" customFormat="1" ht="15.75">
      <c r="A559" s="346"/>
      <c r="B559" s="346"/>
      <c r="C559" s="346"/>
      <c r="D559" s="717"/>
      <c r="E559" s="655"/>
      <c r="F559" s="689"/>
      <c r="G559" s="681" t="s">
        <v>63</v>
      </c>
      <c r="H559" s="577">
        <f>H554+H555+H556+H557</f>
        <v>190000</v>
      </c>
      <c r="I559" s="1130"/>
      <c r="J559" s="1021">
        <f t="shared" si="32"/>
        <v>190000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</row>
    <row r="560" spans="1:248" s="16" customFormat="1" ht="16.5" thickBot="1">
      <c r="A560" s="353"/>
      <c r="B560" s="353"/>
      <c r="C560" s="353"/>
      <c r="D560" s="735"/>
      <c r="E560" s="858"/>
      <c r="F560" s="682"/>
      <c r="G560" s="691" t="s">
        <v>803</v>
      </c>
      <c r="H560" s="576">
        <f>H559</f>
        <v>190000</v>
      </c>
      <c r="I560" s="1134"/>
      <c r="J560" s="989">
        <f>H560+I560</f>
        <v>190000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</row>
    <row r="561" spans="1:248" s="16" customFormat="1" ht="17.25" thickBot="1" thickTop="1">
      <c r="A561" s="92"/>
      <c r="B561" s="92">
        <v>3.11</v>
      </c>
      <c r="C561" s="92"/>
      <c r="D561" s="92"/>
      <c r="E561" s="176"/>
      <c r="F561" s="1057"/>
      <c r="G561" s="155" t="s">
        <v>792</v>
      </c>
      <c r="H561" s="155" t="s">
        <v>677</v>
      </c>
      <c r="I561" s="1158"/>
      <c r="J561" s="1053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</row>
    <row r="562" spans="1:248" s="16" customFormat="1" ht="32.25" thickTop="1">
      <c r="A562" s="209"/>
      <c r="B562" s="209"/>
      <c r="C562" s="209"/>
      <c r="D562" s="209"/>
      <c r="E562" s="6">
        <v>144</v>
      </c>
      <c r="F562" s="210">
        <v>421</v>
      </c>
      <c r="G562" s="975" t="s">
        <v>795</v>
      </c>
      <c r="H562" s="578">
        <v>300000</v>
      </c>
      <c r="I562" s="1142"/>
      <c r="J562" s="1020">
        <f aca="true" t="shared" si="33" ref="J562:J567">H562+I562</f>
        <v>300000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</row>
    <row r="563" spans="1:248" s="16" customFormat="1" ht="15.75">
      <c r="A563" s="209"/>
      <c r="B563" s="209"/>
      <c r="C563" s="209"/>
      <c r="D563" s="209"/>
      <c r="E563" s="50">
        <v>145</v>
      </c>
      <c r="F563" s="58">
        <v>423</v>
      </c>
      <c r="G563" s="977" t="s">
        <v>237</v>
      </c>
      <c r="H563" s="571">
        <v>35000</v>
      </c>
      <c r="I563" s="1140"/>
      <c r="J563" s="1015">
        <f t="shared" si="33"/>
        <v>35000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</row>
    <row r="564" spans="1:248" s="16" customFormat="1" ht="31.5">
      <c r="A564" s="209"/>
      <c r="B564" s="209"/>
      <c r="C564" s="209"/>
      <c r="D564" s="209"/>
      <c r="E564" s="103">
        <v>147</v>
      </c>
      <c r="F564" s="414">
        <v>425</v>
      </c>
      <c r="G564" s="132" t="s">
        <v>821</v>
      </c>
      <c r="H564" s="976">
        <v>100000</v>
      </c>
      <c r="I564" s="1156"/>
      <c r="J564" s="1031">
        <f t="shared" si="33"/>
        <v>100000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</row>
    <row r="565" spans="1:248" s="16" customFormat="1" ht="16.5" thickBot="1">
      <c r="A565" s="417"/>
      <c r="B565" s="417"/>
      <c r="C565" s="417"/>
      <c r="D565" s="417"/>
      <c r="E565" s="269">
        <v>148</v>
      </c>
      <c r="F565" s="210">
        <v>426</v>
      </c>
      <c r="G565" s="133" t="s">
        <v>263</v>
      </c>
      <c r="H565" s="599">
        <v>15000</v>
      </c>
      <c r="I565" s="1157"/>
      <c r="J565" s="1030">
        <f t="shared" si="33"/>
        <v>15000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</row>
    <row r="566" spans="1:248" s="16" customFormat="1" ht="16.5" thickTop="1">
      <c r="A566" s="349"/>
      <c r="B566" s="349"/>
      <c r="C566" s="349"/>
      <c r="D566" s="734"/>
      <c r="E566" s="817"/>
      <c r="F566" s="659"/>
      <c r="G566" s="664" t="s">
        <v>801</v>
      </c>
      <c r="H566" s="575"/>
      <c r="I566" s="1121"/>
      <c r="J566" s="984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</row>
    <row r="567" spans="1:248" s="16" customFormat="1" ht="15.75">
      <c r="A567" s="346"/>
      <c r="B567" s="346"/>
      <c r="C567" s="346"/>
      <c r="D567" s="717"/>
      <c r="E567" s="655"/>
      <c r="F567" s="689"/>
      <c r="G567" s="681" t="s">
        <v>63</v>
      </c>
      <c r="H567" s="577">
        <f>H562+H563+H564+H565</f>
        <v>450000</v>
      </c>
      <c r="I567" s="1130"/>
      <c r="J567" s="1021">
        <f t="shared" si="33"/>
        <v>450000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</row>
    <row r="568" spans="1:198" s="16" customFormat="1" ht="15.75">
      <c r="A568" s="346"/>
      <c r="B568" s="346"/>
      <c r="C568" s="346"/>
      <c r="D568" s="717"/>
      <c r="E568" s="655"/>
      <c r="F568" s="675"/>
      <c r="G568" s="678" t="s">
        <v>780</v>
      </c>
      <c r="H568" s="619"/>
      <c r="I568" s="1156"/>
      <c r="J568" s="1021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</row>
    <row r="569" spans="1:198" s="16" customFormat="1" ht="15.75">
      <c r="A569" s="346"/>
      <c r="B569" s="346"/>
      <c r="C569" s="346"/>
      <c r="D569" s="717"/>
      <c r="E569" s="655"/>
      <c r="F569" s="675"/>
      <c r="G569" s="794" t="s">
        <v>65</v>
      </c>
      <c r="H569" s="1055">
        <v>250000</v>
      </c>
      <c r="I569" s="1159"/>
      <c r="J569" s="1002">
        <f>H569+I569</f>
        <v>250000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</row>
    <row r="570" spans="1:248" s="16" customFormat="1" ht="16.5" thickBot="1">
      <c r="A570" s="353"/>
      <c r="B570" s="353"/>
      <c r="C570" s="353"/>
      <c r="D570" s="735"/>
      <c r="E570" s="858"/>
      <c r="F570" s="682"/>
      <c r="G570" s="691" t="s">
        <v>800</v>
      </c>
      <c r="H570" s="576">
        <f>H567</f>
        <v>450000</v>
      </c>
      <c r="I570" s="1134"/>
      <c r="J570" s="989">
        <f>H570+I570</f>
        <v>450000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</row>
    <row r="571" spans="1:248" s="16" customFormat="1" ht="17.25" thickBot="1" thickTop="1">
      <c r="A571" s="92"/>
      <c r="B571" s="92">
        <v>3.12</v>
      </c>
      <c r="C571" s="92"/>
      <c r="D571" s="92"/>
      <c r="E571" s="176"/>
      <c r="F571" s="1057"/>
      <c r="G571" s="155" t="s">
        <v>793</v>
      </c>
      <c r="H571" s="155" t="s">
        <v>677</v>
      </c>
      <c r="I571" s="1158"/>
      <c r="J571" s="1053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</row>
    <row r="572" spans="1:248" s="16" customFormat="1" ht="16.5" thickTop="1">
      <c r="A572" s="209"/>
      <c r="B572" s="209"/>
      <c r="C572" s="209"/>
      <c r="D572" s="209"/>
      <c r="E572" s="6">
        <v>149</v>
      </c>
      <c r="F572" s="210">
        <v>421</v>
      </c>
      <c r="G572" s="975" t="s">
        <v>234</v>
      </c>
      <c r="H572" s="578">
        <v>20000</v>
      </c>
      <c r="I572" s="1142"/>
      <c r="J572" s="1020">
        <f aca="true" t="shared" si="34" ref="J572:J577">H572+I572</f>
        <v>20000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</row>
    <row r="573" spans="1:248" s="16" customFormat="1" ht="15.75">
      <c r="A573" s="209"/>
      <c r="B573" s="209"/>
      <c r="C573" s="209"/>
      <c r="D573" s="209"/>
      <c r="E573" s="50">
        <v>150</v>
      </c>
      <c r="F573" s="58">
        <v>423</v>
      </c>
      <c r="G573" s="977" t="s">
        <v>237</v>
      </c>
      <c r="H573" s="571">
        <v>35000</v>
      </c>
      <c r="I573" s="1140"/>
      <c r="J573" s="1015">
        <f t="shared" si="34"/>
        <v>35000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</row>
    <row r="574" spans="1:248" s="16" customFormat="1" ht="31.5">
      <c r="A574" s="209"/>
      <c r="B574" s="209"/>
      <c r="C574" s="209"/>
      <c r="D574" s="209"/>
      <c r="E574" s="103">
        <v>152</v>
      </c>
      <c r="F574" s="414">
        <v>425</v>
      </c>
      <c r="G574" s="132" t="s">
        <v>821</v>
      </c>
      <c r="H574" s="976">
        <v>100000</v>
      </c>
      <c r="I574" s="1156"/>
      <c r="J574" s="1031">
        <f t="shared" si="34"/>
        <v>100000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</row>
    <row r="575" spans="1:248" s="16" customFormat="1" ht="16.5" thickBot="1">
      <c r="A575" s="417"/>
      <c r="B575" s="417"/>
      <c r="C575" s="417"/>
      <c r="D575" s="417"/>
      <c r="E575" s="269">
        <v>153</v>
      </c>
      <c r="F575" s="210">
        <v>426</v>
      </c>
      <c r="G575" s="133" t="s">
        <v>263</v>
      </c>
      <c r="H575" s="599">
        <v>15000</v>
      </c>
      <c r="I575" s="1157"/>
      <c r="J575" s="1030">
        <f t="shared" si="34"/>
        <v>15000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</row>
    <row r="576" spans="1:248" s="16" customFormat="1" ht="16.5" thickTop="1">
      <c r="A576" s="349"/>
      <c r="B576" s="349"/>
      <c r="C576" s="349"/>
      <c r="D576" s="734"/>
      <c r="E576" s="817"/>
      <c r="F576" s="659"/>
      <c r="G576" s="664" t="s">
        <v>798</v>
      </c>
      <c r="H576" s="575"/>
      <c r="I576" s="1121"/>
      <c r="J576" s="984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</row>
    <row r="577" spans="1:248" s="16" customFormat="1" ht="15.75">
      <c r="A577" s="346"/>
      <c r="B577" s="346"/>
      <c r="C577" s="346"/>
      <c r="D577" s="717"/>
      <c r="E577" s="655"/>
      <c r="F577" s="689"/>
      <c r="G577" s="681" t="s">
        <v>63</v>
      </c>
      <c r="H577" s="577">
        <f>H572+H573+H574+H575</f>
        <v>170000</v>
      </c>
      <c r="I577" s="1130"/>
      <c r="J577" s="1021">
        <f t="shared" si="34"/>
        <v>170000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</row>
    <row r="578" spans="1:248" s="16" customFormat="1" ht="16.5" thickBot="1">
      <c r="A578" s="353"/>
      <c r="B578" s="353"/>
      <c r="C578" s="353"/>
      <c r="D578" s="735"/>
      <c r="E578" s="858"/>
      <c r="F578" s="682"/>
      <c r="G578" s="691" t="s">
        <v>799</v>
      </c>
      <c r="H578" s="576">
        <f>H577</f>
        <v>170000</v>
      </c>
      <c r="I578" s="1134"/>
      <c r="J578" s="989">
        <f>H578+I578</f>
        <v>170000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</row>
    <row r="579" spans="1:248" s="16" customFormat="1" ht="17.25" thickBot="1" thickTop="1">
      <c r="A579" s="92"/>
      <c r="B579" s="92">
        <v>3.13</v>
      </c>
      <c r="C579" s="92"/>
      <c r="D579" s="92"/>
      <c r="E579" s="176"/>
      <c r="F579" s="1057"/>
      <c r="G579" s="155" t="s">
        <v>794</v>
      </c>
      <c r="H579" s="155" t="s">
        <v>677</v>
      </c>
      <c r="I579" s="1158"/>
      <c r="J579" s="1053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</row>
    <row r="580" spans="1:248" s="16" customFormat="1" ht="16.5" thickTop="1">
      <c r="A580" s="209"/>
      <c r="B580" s="209"/>
      <c r="C580" s="209"/>
      <c r="D580" s="209"/>
      <c r="E580" s="6">
        <v>154</v>
      </c>
      <c r="F580" s="210">
        <v>421</v>
      </c>
      <c r="G580" s="975" t="s">
        <v>234</v>
      </c>
      <c r="H580" s="578">
        <v>20000</v>
      </c>
      <c r="I580" s="1142"/>
      <c r="J580" s="1020">
        <f aca="true" t="shared" si="35" ref="J580:J585">H580+I580</f>
        <v>20000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</row>
    <row r="581" spans="1:248" s="16" customFormat="1" ht="15.75">
      <c r="A581" s="209"/>
      <c r="B581" s="209"/>
      <c r="C581" s="209"/>
      <c r="D581" s="209"/>
      <c r="E581" s="50">
        <v>155</v>
      </c>
      <c r="F581" s="58">
        <v>423</v>
      </c>
      <c r="G581" s="977" t="s">
        <v>237</v>
      </c>
      <c r="H581" s="571">
        <v>35000</v>
      </c>
      <c r="I581" s="1140"/>
      <c r="J581" s="1015">
        <f t="shared" si="35"/>
        <v>35000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</row>
    <row r="582" spans="1:248" s="16" customFormat="1" ht="31.5">
      <c r="A582" s="209"/>
      <c r="B582" s="209"/>
      <c r="C582" s="209"/>
      <c r="D582" s="209"/>
      <c r="E582" s="103">
        <v>157</v>
      </c>
      <c r="F582" s="414">
        <v>425</v>
      </c>
      <c r="G582" s="132" t="s">
        <v>821</v>
      </c>
      <c r="H582" s="976">
        <v>100000</v>
      </c>
      <c r="I582" s="1156"/>
      <c r="J582" s="1031">
        <f t="shared" si="35"/>
        <v>100000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</row>
    <row r="583" spans="1:248" s="16" customFormat="1" ht="16.5" thickBot="1">
      <c r="A583" s="417"/>
      <c r="B583" s="417"/>
      <c r="C583" s="417"/>
      <c r="D583" s="417"/>
      <c r="E583" s="269">
        <v>158</v>
      </c>
      <c r="F583" s="210">
        <v>426</v>
      </c>
      <c r="G583" s="133" t="s">
        <v>263</v>
      </c>
      <c r="H583" s="599">
        <v>15000</v>
      </c>
      <c r="I583" s="1157"/>
      <c r="J583" s="1030">
        <f t="shared" si="35"/>
        <v>15000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</row>
    <row r="584" spans="1:248" s="16" customFormat="1" ht="16.5" thickTop="1">
      <c r="A584" s="349"/>
      <c r="B584" s="349"/>
      <c r="C584" s="349"/>
      <c r="D584" s="734"/>
      <c r="E584" s="817"/>
      <c r="F584" s="659"/>
      <c r="G584" s="664" t="s">
        <v>796</v>
      </c>
      <c r="H584" s="575"/>
      <c r="I584" s="1121"/>
      <c r="J584" s="984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</row>
    <row r="585" spans="1:248" s="16" customFormat="1" ht="15.75">
      <c r="A585" s="346"/>
      <c r="B585" s="346"/>
      <c r="C585" s="346"/>
      <c r="D585" s="717"/>
      <c r="E585" s="655"/>
      <c r="F585" s="689"/>
      <c r="G585" s="681" t="s">
        <v>63</v>
      </c>
      <c r="H585" s="577">
        <f>H580+H581+H582+H583</f>
        <v>170000</v>
      </c>
      <c r="I585" s="1130"/>
      <c r="J585" s="1021">
        <f t="shared" si="35"/>
        <v>170000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</row>
    <row r="586" spans="1:248" s="16" customFormat="1" ht="15.75">
      <c r="A586" s="346"/>
      <c r="B586" s="346"/>
      <c r="C586" s="346"/>
      <c r="D586" s="717"/>
      <c r="E586" s="655"/>
      <c r="F586" s="675"/>
      <c r="G586" s="1060" t="s">
        <v>797</v>
      </c>
      <c r="H586" s="579">
        <f>H585</f>
        <v>170000</v>
      </c>
      <c r="I586" s="1123"/>
      <c r="J586" s="1021">
        <f>H586+I586</f>
        <v>170000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</row>
    <row r="587" spans="1:248" s="16" customFormat="1" ht="31.5">
      <c r="A587" s="360"/>
      <c r="B587" s="360"/>
      <c r="C587" s="360"/>
      <c r="D587" s="727"/>
      <c r="E587" s="690"/>
      <c r="F587" s="672"/>
      <c r="G587" s="846" t="s">
        <v>810</v>
      </c>
      <c r="H587" s="578"/>
      <c r="I587" s="1142"/>
      <c r="J587" s="1037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</row>
    <row r="588" spans="1:248" s="16" customFormat="1" ht="15.75">
      <c r="A588" s="346"/>
      <c r="B588" s="346"/>
      <c r="C588" s="346"/>
      <c r="D588" s="717"/>
      <c r="E588" s="655"/>
      <c r="F588" s="675"/>
      <c r="G588" s="1066" t="s">
        <v>63</v>
      </c>
      <c r="H588" s="577">
        <f>H471+H483+H497+H508+H518+H527+H535+H543+H551+H559+H567+H577+H585</f>
        <v>5495000</v>
      </c>
      <c r="I588" s="1130"/>
      <c r="J588" s="1000">
        <f>H588+I588</f>
        <v>5495000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</row>
    <row r="589" spans="1:248" s="16" customFormat="1" ht="15.75">
      <c r="A589" s="346"/>
      <c r="B589" s="346"/>
      <c r="C589" s="346"/>
      <c r="D589" s="717"/>
      <c r="E589" s="655"/>
      <c r="F589" s="675"/>
      <c r="G589" s="1065" t="s">
        <v>780</v>
      </c>
      <c r="H589" s="579"/>
      <c r="I589" s="1123">
        <f>I539+I585</f>
        <v>0</v>
      </c>
      <c r="J589" s="994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</row>
    <row r="590" spans="1:248" s="16" customFormat="1" ht="15.75">
      <c r="A590" s="346"/>
      <c r="B590" s="346"/>
      <c r="C590" s="346"/>
      <c r="D590" s="717"/>
      <c r="E590" s="655"/>
      <c r="F590" s="675"/>
      <c r="G590" s="1066" t="s">
        <v>65</v>
      </c>
      <c r="H590" s="580">
        <f>H485+H499+H510+H569</f>
        <v>2160000</v>
      </c>
      <c r="I590" s="1130"/>
      <c r="J590" s="1002">
        <f>H590+I590</f>
        <v>2160000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</row>
    <row r="591" spans="1:248" s="16" customFormat="1" ht="15.75">
      <c r="A591" s="360"/>
      <c r="B591" s="360"/>
      <c r="C591" s="360"/>
      <c r="D591" s="727"/>
      <c r="E591" s="690"/>
      <c r="F591" s="672"/>
      <c r="G591" s="845" t="s">
        <v>364</v>
      </c>
      <c r="H591" s="578">
        <f>H588</f>
        <v>5495000</v>
      </c>
      <c r="I591" s="1142">
        <f>I589+I590</f>
        <v>0</v>
      </c>
      <c r="J591" s="1037">
        <f>H591+I591</f>
        <v>5495000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</row>
    <row r="592" spans="1:248" s="16" customFormat="1" ht="15.75">
      <c r="A592" s="1061"/>
      <c r="B592" s="1061"/>
      <c r="C592" s="1061">
        <v>820</v>
      </c>
      <c r="D592" s="1062"/>
      <c r="E592" s="1062"/>
      <c r="F592" s="1063"/>
      <c r="G592" s="1064" t="s">
        <v>293</v>
      </c>
      <c r="H592" s="596"/>
      <c r="I592" s="1132"/>
      <c r="J592" s="995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</row>
    <row r="593" spans="1:248" s="16" customFormat="1" ht="32.25" thickBot="1">
      <c r="A593" s="91"/>
      <c r="B593" s="91">
        <v>3.14</v>
      </c>
      <c r="C593" s="91"/>
      <c r="D593" s="370"/>
      <c r="E593" s="339"/>
      <c r="F593" s="48"/>
      <c r="G593" s="61" t="s">
        <v>294</v>
      </c>
      <c r="H593" s="579"/>
      <c r="I593" s="1123"/>
      <c r="J593" s="1021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</row>
    <row r="594" spans="1:248" s="16" customFormat="1" ht="32.25" thickTop="1">
      <c r="A594" s="357"/>
      <c r="B594" s="357"/>
      <c r="C594" s="357"/>
      <c r="D594" s="746"/>
      <c r="E594" s="660">
        <v>159</v>
      </c>
      <c r="F594" s="663">
        <v>411</v>
      </c>
      <c r="G594" s="664" t="s">
        <v>295</v>
      </c>
      <c r="H594" s="568">
        <f>H595</f>
        <v>4000000</v>
      </c>
      <c r="I594" s="1113">
        <f>I595</f>
        <v>50000</v>
      </c>
      <c r="J594" s="984">
        <f>H594+I594</f>
        <v>4050000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</row>
    <row r="595" spans="1:248" s="16" customFormat="1" ht="16.5" thickBot="1">
      <c r="A595" s="387"/>
      <c r="B595" s="387"/>
      <c r="C595" s="387"/>
      <c r="D595" s="747"/>
      <c r="E595" s="665"/>
      <c r="F595" s="666">
        <v>411110</v>
      </c>
      <c r="G595" s="650" t="s">
        <v>295</v>
      </c>
      <c r="H595" s="574">
        <v>4000000</v>
      </c>
      <c r="I595" s="1114">
        <v>50000</v>
      </c>
      <c r="J595" s="988">
        <f>H595+I595</f>
        <v>4050000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</row>
    <row r="596" spans="1:248" s="16" customFormat="1" ht="32.25" thickTop="1">
      <c r="A596" s="349"/>
      <c r="B596" s="349"/>
      <c r="C596" s="349"/>
      <c r="D596" s="713"/>
      <c r="E596" s="660">
        <v>160</v>
      </c>
      <c r="F596" s="663">
        <v>412</v>
      </c>
      <c r="G596" s="664" t="s">
        <v>296</v>
      </c>
      <c r="H596" s="641">
        <f>H597</f>
        <v>720000</v>
      </c>
      <c r="I596" s="1113">
        <f>I597</f>
        <v>9000</v>
      </c>
      <c r="J596" s="991">
        <f aca="true" t="shared" si="36" ref="J596:J621">H596+I596</f>
        <v>729000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</row>
    <row r="597" spans="1:248" s="16" customFormat="1" ht="32.25" thickBot="1">
      <c r="A597" s="353"/>
      <c r="B597" s="353"/>
      <c r="C597" s="353"/>
      <c r="D597" s="712"/>
      <c r="E597" s="665"/>
      <c r="F597" s="666">
        <v>412000</v>
      </c>
      <c r="G597" s="650" t="s">
        <v>296</v>
      </c>
      <c r="H597" s="574">
        <v>720000</v>
      </c>
      <c r="I597" s="1114">
        <v>9000</v>
      </c>
      <c r="J597" s="992">
        <f t="shared" si="36"/>
        <v>729000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</row>
    <row r="598" spans="1:248" s="16" customFormat="1" ht="17.25" thickBot="1" thickTop="1">
      <c r="A598" s="353"/>
      <c r="B598" s="353"/>
      <c r="C598" s="353"/>
      <c r="D598" s="712"/>
      <c r="E598" s="682">
        <v>161</v>
      </c>
      <c r="F598" s="683">
        <v>413</v>
      </c>
      <c r="G598" s="636" t="s">
        <v>411</v>
      </c>
      <c r="H598" s="628"/>
      <c r="I598" s="1160">
        <v>56000</v>
      </c>
      <c r="J598" s="986">
        <f>H598+I598</f>
        <v>56000</v>
      </c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</row>
    <row r="599" spans="1:248" s="16" customFormat="1" ht="17.25" thickBot="1" thickTop="1">
      <c r="A599" s="353"/>
      <c r="B599" s="353"/>
      <c r="C599" s="353"/>
      <c r="D599" s="712"/>
      <c r="E599" s="682">
        <v>162</v>
      </c>
      <c r="F599" s="683">
        <v>414</v>
      </c>
      <c r="G599" s="636" t="s">
        <v>522</v>
      </c>
      <c r="H599" s="628">
        <v>250000</v>
      </c>
      <c r="I599" s="1160">
        <v>100000</v>
      </c>
      <c r="J599" s="999">
        <f>H599+I599</f>
        <v>350000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</row>
    <row r="600" spans="1:248" s="16" customFormat="1" ht="17.25" thickBot="1" thickTop="1">
      <c r="A600" s="353"/>
      <c r="B600" s="353"/>
      <c r="C600" s="353"/>
      <c r="D600" s="712"/>
      <c r="E600" s="682">
        <v>163</v>
      </c>
      <c r="F600" s="855">
        <v>416</v>
      </c>
      <c r="G600" s="856" t="s">
        <v>387</v>
      </c>
      <c r="H600" s="853"/>
      <c r="I600" s="1145">
        <v>40000</v>
      </c>
      <c r="J600" s="991">
        <f t="shared" si="36"/>
        <v>40000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</row>
    <row r="601" spans="1:248" s="16" customFormat="1" ht="17.25" thickBot="1" thickTop="1">
      <c r="A601" s="347"/>
      <c r="B601" s="347"/>
      <c r="C601" s="347"/>
      <c r="D601" s="711"/>
      <c r="E601" s="667">
        <v>164</v>
      </c>
      <c r="F601" s="857">
        <v>421</v>
      </c>
      <c r="G601" s="841" t="s">
        <v>234</v>
      </c>
      <c r="H601" s="854">
        <f>H602+H603+H604+H605+H606+H607</f>
        <v>1845000</v>
      </c>
      <c r="I601" s="1143">
        <f>I602+I603+I604+I605+I606+I607</f>
        <v>270000</v>
      </c>
      <c r="J601" s="991">
        <f t="shared" si="36"/>
        <v>2115000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</row>
    <row r="602" spans="1:248" s="16" customFormat="1" ht="21" customHeight="1" thickTop="1">
      <c r="A602" s="349"/>
      <c r="B602" s="349"/>
      <c r="C602" s="349"/>
      <c r="D602" s="710"/>
      <c r="E602" s="672"/>
      <c r="F602" s="793">
        <v>421100</v>
      </c>
      <c r="G602" s="794" t="s">
        <v>257</v>
      </c>
      <c r="H602" s="594">
        <v>90000</v>
      </c>
      <c r="I602" s="1127">
        <v>60000</v>
      </c>
      <c r="J602" s="1035">
        <f t="shared" si="36"/>
        <v>150000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</row>
    <row r="603" spans="1:248" s="16" customFormat="1" ht="21" customHeight="1">
      <c r="A603" s="346"/>
      <c r="B603" s="346"/>
      <c r="C603" s="346"/>
      <c r="D603" s="710"/>
      <c r="E603" s="679"/>
      <c r="F603" s="680">
        <v>421200</v>
      </c>
      <c r="G603" s="681" t="s">
        <v>297</v>
      </c>
      <c r="H603" s="586">
        <v>1400000</v>
      </c>
      <c r="I603" s="1120">
        <v>100000</v>
      </c>
      <c r="J603" s="990">
        <f t="shared" si="36"/>
        <v>1500000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</row>
    <row r="604" spans="1:248" s="16" customFormat="1" ht="15.75">
      <c r="A604" s="346"/>
      <c r="B604" s="346"/>
      <c r="C604" s="346"/>
      <c r="D604" s="710"/>
      <c r="E604" s="398"/>
      <c r="F604" s="662">
        <v>421300</v>
      </c>
      <c r="G604" s="678" t="s">
        <v>258</v>
      </c>
      <c r="H604" s="595">
        <v>180000</v>
      </c>
      <c r="I604" s="1115"/>
      <c r="J604" s="992">
        <f t="shared" si="36"/>
        <v>180000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</row>
    <row r="605" spans="1:248" s="16" customFormat="1" ht="15.75">
      <c r="A605" s="346"/>
      <c r="B605" s="346"/>
      <c r="C605" s="346"/>
      <c r="D605" s="710"/>
      <c r="E605" s="679"/>
      <c r="F605" s="680">
        <v>421400</v>
      </c>
      <c r="G605" s="681" t="s">
        <v>342</v>
      </c>
      <c r="H605" s="586"/>
      <c r="I605" s="1120">
        <v>60000</v>
      </c>
      <c r="J605" s="990">
        <f>H605+I605</f>
        <v>60000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</row>
    <row r="606" spans="1:248" s="16" customFormat="1" ht="15.75">
      <c r="A606" s="346"/>
      <c r="B606" s="346"/>
      <c r="C606" s="346"/>
      <c r="D606" s="710"/>
      <c r="E606" s="675"/>
      <c r="F606" s="792">
        <v>421500</v>
      </c>
      <c r="G606" s="799" t="s">
        <v>259</v>
      </c>
      <c r="H606" s="588">
        <v>175000</v>
      </c>
      <c r="I606" s="1117">
        <v>50000</v>
      </c>
      <c r="J606" s="992">
        <f t="shared" si="36"/>
        <v>225000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</row>
    <row r="607" spans="1:248" s="16" customFormat="1" ht="16.5" thickBot="1">
      <c r="A607" s="353"/>
      <c r="B607" s="353"/>
      <c r="C607" s="353"/>
      <c r="D607" s="712"/>
      <c r="E607" s="665"/>
      <c r="F607" s="666">
        <v>421900</v>
      </c>
      <c r="G607" s="650" t="s">
        <v>264</v>
      </c>
      <c r="H607" s="569"/>
      <c r="I607" s="1114"/>
      <c r="J607" s="988">
        <f t="shared" si="36"/>
        <v>0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</row>
    <row r="608" spans="1:248" s="16" customFormat="1" ht="17.25" thickBot="1" thickTop="1">
      <c r="A608" s="346"/>
      <c r="B608" s="346"/>
      <c r="C608" s="346"/>
      <c r="D608" s="710"/>
      <c r="E608" s="675">
        <v>165</v>
      </c>
      <c r="F608" s="842">
        <v>422</v>
      </c>
      <c r="G608" s="799" t="s">
        <v>300</v>
      </c>
      <c r="H608" s="572"/>
      <c r="I608" s="1140">
        <v>410000</v>
      </c>
      <c r="J608" s="1019">
        <f t="shared" si="36"/>
        <v>410000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</row>
    <row r="609" spans="1:248" s="16" customFormat="1" ht="17.25" thickBot="1" thickTop="1">
      <c r="A609" s="347"/>
      <c r="B609" s="347"/>
      <c r="C609" s="347"/>
      <c r="D609" s="711"/>
      <c r="E609" s="667">
        <v>166</v>
      </c>
      <c r="F609" s="668">
        <v>423</v>
      </c>
      <c r="G609" s="685" t="s">
        <v>237</v>
      </c>
      <c r="H609" s="570">
        <v>50000</v>
      </c>
      <c r="I609" s="1161">
        <v>295000</v>
      </c>
      <c r="J609" s="991">
        <f t="shared" si="36"/>
        <v>345000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</row>
    <row r="610" spans="1:248" s="16" customFormat="1" ht="16.5" thickTop="1">
      <c r="A610" s="346"/>
      <c r="B610" s="346"/>
      <c r="C610" s="346"/>
      <c r="D610" s="710"/>
      <c r="E610" s="672">
        <v>167</v>
      </c>
      <c r="F610" s="673">
        <v>424</v>
      </c>
      <c r="G610" s="674" t="s">
        <v>261</v>
      </c>
      <c r="H610" s="577">
        <v>1000000</v>
      </c>
      <c r="I610" s="1130">
        <v>750000</v>
      </c>
      <c r="J610" s="984">
        <f t="shared" si="36"/>
        <v>1750000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</row>
    <row r="611" spans="1:248" s="16" customFormat="1" ht="79.5" thickBot="1">
      <c r="A611" s="348"/>
      <c r="B611" s="348"/>
      <c r="C611" s="348"/>
      <c r="D611" s="733"/>
      <c r="E611" s="665"/>
      <c r="F611" s="666"/>
      <c r="G611" s="650" t="s">
        <v>718</v>
      </c>
      <c r="H611" s="574"/>
      <c r="I611" s="1119"/>
      <c r="J611" s="988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</row>
    <row r="612" spans="1:248" s="16" customFormat="1" ht="17.25" thickBot="1" thickTop="1">
      <c r="A612" s="346"/>
      <c r="B612" s="346"/>
      <c r="C612" s="346"/>
      <c r="D612" s="710"/>
      <c r="E612" s="672">
        <v>168</v>
      </c>
      <c r="F612" s="673">
        <v>425</v>
      </c>
      <c r="G612" s="674" t="s">
        <v>298</v>
      </c>
      <c r="H612" s="577">
        <v>500000</v>
      </c>
      <c r="I612" s="1130">
        <v>150000</v>
      </c>
      <c r="J612" s="1006">
        <f t="shared" si="36"/>
        <v>650000</v>
      </c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</row>
    <row r="613" spans="1:248" s="16" customFormat="1" ht="17.25" thickBot="1" thickTop="1">
      <c r="A613" s="347"/>
      <c r="B613" s="347"/>
      <c r="C613" s="347"/>
      <c r="D613" s="711"/>
      <c r="E613" s="667">
        <v>169</v>
      </c>
      <c r="F613" s="668">
        <v>426</v>
      </c>
      <c r="G613" s="685" t="s">
        <v>263</v>
      </c>
      <c r="H613" s="617"/>
      <c r="I613" s="1162">
        <v>335000</v>
      </c>
      <c r="J613" s="991">
        <f t="shared" si="36"/>
        <v>335000</v>
      </c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</row>
    <row r="614" spans="1:248" s="16" customFormat="1" ht="17.25" thickBot="1" thickTop="1">
      <c r="A614" s="347"/>
      <c r="B614" s="347"/>
      <c r="C614" s="347"/>
      <c r="D614" s="711"/>
      <c r="E614" s="667">
        <v>170</v>
      </c>
      <c r="F614" s="668">
        <v>481</v>
      </c>
      <c r="G614" s="685" t="s">
        <v>268</v>
      </c>
      <c r="H614" s="618"/>
      <c r="I614" s="1162">
        <v>10000</v>
      </c>
      <c r="J614" s="991">
        <f t="shared" si="36"/>
        <v>10000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</row>
    <row r="615" spans="1:248" s="16" customFormat="1" ht="17.25" thickBot="1" thickTop="1">
      <c r="A615" s="347"/>
      <c r="B615" s="347"/>
      <c r="C615" s="347"/>
      <c r="D615" s="711"/>
      <c r="E615" s="667">
        <v>171</v>
      </c>
      <c r="F615" s="668">
        <v>482</v>
      </c>
      <c r="G615" s="669" t="s">
        <v>551</v>
      </c>
      <c r="H615" s="570">
        <v>30000</v>
      </c>
      <c r="I615" s="1161">
        <v>5000</v>
      </c>
      <c r="J615" s="986">
        <f>H615+I615</f>
        <v>35000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</row>
    <row r="616" spans="1:248" s="16" customFormat="1" ht="16.5" thickTop="1">
      <c r="A616" s="346"/>
      <c r="B616" s="346"/>
      <c r="C616" s="346"/>
      <c r="D616" s="710"/>
      <c r="E616" s="672">
        <v>172</v>
      </c>
      <c r="F616" s="673">
        <v>511</v>
      </c>
      <c r="G616" s="674" t="s">
        <v>338</v>
      </c>
      <c r="H616" s="612">
        <f>H617</f>
        <v>0</v>
      </c>
      <c r="I616" s="1154"/>
      <c r="J616" s="1006">
        <f t="shared" si="36"/>
        <v>0</v>
      </c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</row>
    <row r="617" spans="1:248" s="16" customFormat="1" ht="16.5" thickBot="1">
      <c r="A617" s="346"/>
      <c r="B617" s="346"/>
      <c r="C617" s="346"/>
      <c r="D617" s="710"/>
      <c r="E617" s="675"/>
      <c r="F617" s="792">
        <v>511310</v>
      </c>
      <c r="G617" s="799" t="s">
        <v>366</v>
      </c>
      <c r="H617" s="840">
        <v>0</v>
      </c>
      <c r="I617" s="1163"/>
      <c r="J617" s="988">
        <f t="shared" si="36"/>
        <v>0</v>
      </c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</row>
    <row r="618" spans="1:248" s="16" customFormat="1" ht="17.25" thickBot="1" thickTop="1">
      <c r="A618" s="349"/>
      <c r="B618" s="349"/>
      <c r="C618" s="349"/>
      <c r="D618" s="713"/>
      <c r="E618" s="660">
        <v>173</v>
      </c>
      <c r="F618" s="663">
        <v>512</v>
      </c>
      <c r="G618" s="664" t="s">
        <v>265</v>
      </c>
      <c r="H618" s="568">
        <v>250000</v>
      </c>
      <c r="I618" s="1113">
        <v>30000</v>
      </c>
      <c r="J618" s="984">
        <f t="shared" si="36"/>
        <v>280000</v>
      </c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</row>
    <row r="619" spans="1:248" s="16" customFormat="1" ht="16.5" thickTop="1">
      <c r="A619" s="349"/>
      <c r="B619" s="349"/>
      <c r="C619" s="349"/>
      <c r="D619" s="734"/>
      <c r="E619" s="817"/>
      <c r="F619" s="659"/>
      <c r="G619" s="664" t="s">
        <v>214</v>
      </c>
      <c r="H619" s="575"/>
      <c r="I619" s="1121"/>
      <c r="J619" s="984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</row>
    <row r="620" spans="1:248" s="16" customFormat="1" ht="15.75">
      <c r="A620" s="346"/>
      <c r="B620" s="346"/>
      <c r="C620" s="346"/>
      <c r="D620" s="717"/>
      <c r="E620" s="655"/>
      <c r="F620" s="689"/>
      <c r="G620" s="681" t="s">
        <v>63</v>
      </c>
      <c r="H620" s="577">
        <f>H594+H596+H598+H599+H600+H601+H608+H609+H610+H612+H613+H614+H615+H616+H618</f>
        <v>8645000</v>
      </c>
      <c r="I620" s="1130"/>
      <c r="J620" s="1021">
        <f t="shared" si="36"/>
        <v>8645000</v>
      </c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</row>
    <row r="621" spans="1:248" s="16" customFormat="1" ht="15.75">
      <c r="A621" s="346"/>
      <c r="B621" s="346"/>
      <c r="C621" s="346"/>
      <c r="D621" s="717"/>
      <c r="E621" s="655"/>
      <c r="F621" s="675"/>
      <c r="G621" s="681" t="s">
        <v>592</v>
      </c>
      <c r="H621" s="592"/>
      <c r="I621" s="1157">
        <f>I594+I596+I599+I601+I608+I609+I610+I612+I613+I614+I615+I616+I618</f>
        <v>2414000</v>
      </c>
      <c r="J621" s="1018">
        <f t="shared" si="36"/>
        <v>2414000</v>
      </c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</row>
    <row r="622" spans="1:248" s="16" customFormat="1" ht="15.75">
      <c r="A622" s="346"/>
      <c r="B622" s="346"/>
      <c r="C622" s="346"/>
      <c r="D622" s="717"/>
      <c r="E622" s="655"/>
      <c r="F622" s="675"/>
      <c r="G622" s="678" t="s">
        <v>65</v>
      </c>
      <c r="H622" s="619"/>
      <c r="I622" s="1156">
        <f>I598+I600</f>
        <v>96000</v>
      </c>
      <c r="J622" s="1021">
        <f>I622</f>
        <v>96000</v>
      </c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</row>
    <row r="623" spans="1:248" s="16" customFormat="1" ht="16.5" thickBot="1">
      <c r="A623" s="353"/>
      <c r="B623" s="353"/>
      <c r="C623" s="353"/>
      <c r="D623" s="735"/>
      <c r="E623" s="858"/>
      <c r="F623" s="682"/>
      <c r="G623" s="691" t="s">
        <v>215</v>
      </c>
      <c r="H623" s="576">
        <f>H620</f>
        <v>8645000</v>
      </c>
      <c r="I623" s="1134">
        <f>I621+I622</f>
        <v>2510000</v>
      </c>
      <c r="J623" s="989">
        <f>H623+I623</f>
        <v>11155000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</row>
    <row r="624" spans="1:248" s="16" customFormat="1" ht="33" thickBot="1" thickTop="1">
      <c r="A624" s="261"/>
      <c r="B624" s="261" t="s">
        <v>815</v>
      </c>
      <c r="C624" s="261"/>
      <c r="D624" s="748"/>
      <c r="E624" s="344"/>
      <c r="F624" s="108"/>
      <c r="G624" s="82" t="s">
        <v>299</v>
      </c>
      <c r="H624" s="604"/>
      <c r="I624" s="1116"/>
      <c r="J624" s="1036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</row>
    <row r="625" spans="1:248" s="16" customFormat="1" ht="16.5" thickTop="1">
      <c r="A625" s="76"/>
      <c r="B625" s="76"/>
      <c r="C625" s="76"/>
      <c r="D625" s="709"/>
      <c r="E625" s="660">
        <v>174</v>
      </c>
      <c r="F625" s="663">
        <v>411</v>
      </c>
      <c r="G625" s="664" t="s">
        <v>252</v>
      </c>
      <c r="H625" s="568">
        <f>H626</f>
        <v>2400000</v>
      </c>
      <c r="I625" s="1113"/>
      <c r="J625" s="984">
        <f>H625+I625</f>
        <v>2400000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</row>
    <row r="626" spans="1:248" s="16" customFormat="1" ht="16.5" thickBot="1">
      <c r="A626" s="353"/>
      <c r="B626" s="353"/>
      <c r="C626" s="353"/>
      <c r="D626" s="712"/>
      <c r="E626" s="665"/>
      <c r="F626" s="666">
        <v>411110</v>
      </c>
      <c r="G626" s="650" t="s">
        <v>252</v>
      </c>
      <c r="H626" s="574">
        <v>2400000</v>
      </c>
      <c r="I626" s="1119"/>
      <c r="J626" s="985">
        <f aca="true" t="shared" si="37" ref="J626:J674">H626+I626</f>
        <v>2400000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</row>
    <row r="627" spans="1:248" s="16" customFormat="1" ht="32.25" thickTop="1">
      <c r="A627" s="349"/>
      <c r="B627" s="349"/>
      <c r="C627" s="349"/>
      <c r="D627" s="713"/>
      <c r="E627" s="660">
        <v>175</v>
      </c>
      <c r="F627" s="663">
        <v>412</v>
      </c>
      <c r="G627" s="664" t="s">
        <v>296</v>
      </c>
      <c r="H627" s="568">
        <f>H628</f>
        <v>430000</v>
      </c>
      <c r="I627" s="1113"/>
      <c r="J627" s="984">
        <f t="shared" si="37"/>
        <v>430000</v>
      </c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</row>
    <row r="628" spans="1:248" s="16" customFormat="1" ht="32.25" thickBot="1">
      <c r="A628" s="353"/>
      <c r="B628" s="353"/>
      <c r="C628" s="353"/>
      <c r="D628" s="712"/>
      <c r="E628" s="665"/>
      <c r="F628" s="666">
        <v>412000</v>
      </c>
      <c r="G628" s="650" t="s">
        <v>296</v>
      </c>
      <c r="H628" s="574">
        <v>430000</v>
      </c>
      <c r="I628" s="1119"/>
      <c r="J628" s="988">
        <f t="shared" si="37"/>
        <v>430000</v>
      </c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</row>
    <row r="629" spans="1:248" s="16" customFormat="1" ht="17.25" thickBot="1" thickTop="1">
      <c r="A629" s="346"/>
      <c r="B629" s="346"/>
      <c r="C629" s="346"/>
      <c r="D629" s="710"/>
      <c r="E629" s="675">
        <v>176</v>
      </c>
      <c r="F629" s="842">
        <v>413</v>
      </c>
      <c r="G629" s="815" t="s">
        <v>411</v>
      </c>
      <c r="H629" s="620"/>
      <c r="I629" s="1164">
        <v>20000</v>
      </c>
      <c r="J629" s="987">
        <f>H629+I629</f>
        <v>20000</v>
      </c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</row>
    <row r="630" spans="1:248" s="16" customFormat="1" ht="17.25" thickBot="1" thickTop="1">
      <c r="A630" s="346"/>
      <c r="B630" s="346"/>
      <c r="C630" s="346"/>
      <c r="D630" s="710"/>
      <c r="E630" s="667">
        <v>177</v>
      </c>
      <c r="F630" s="668">
        <v>414</v>
      </c>
      <c r="G630" s="669" t="s">
        <v>522</v>
      </c>
      <c r="H630" s="617">
        <v>70000</v>
      </c>
      <c r="I630" s="1162"/>
      <c r="J630" s="986">
        <f>H630+I630</f>
        <v>70000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</row>
    <row r="631" spans="1:248" s="16" customFormat="1" ht="16.5" thickTop="1">
      <c r="A631" s="346"/>
      <c r="B631" s="346"/>
      <c r="C631" s="346"/>
      <c r="D631" s="346"/>
      <c r="E631" s="661">
        <v>178</v>
      </c>
      <c r="F631" s="812">
        <v>415</v>
      </c>
      <c r="G631" s="813" t="s">
        <v>376</v>
      </c>
      <c r="H631" s="587"/>
      <c r="I631" s="1153"/>
      <c r="J631" s="1001">
        <f>H631+I631</f>
        <v>0</v>
      </c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</row>
    <row r="632" spans="1:248" s="16" customFormat="1" ht="15.75">
      <c r="A632" s="360"/>
      <c r="B632" s="360"/>
      <c r="C632" s="360"/>
      <c r="D632" s="729"/>
      <c r="E632" s="672">
        <v>179</v>
      </c>
      <c r="F632" s="673">
        <v>416</v>
      </c>
      <c r="G632" s="674" t="s">
        <v>256</v>
      </c>
      <c r="H632" s="612">
        <f>H633</f>
        <v>50000</v>
      </c>
      <c r="I632" s="1154"/>
      <c r="J632" s="1019">
        <f t="shared" si="37"/>
        <v>50000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</row>
    <row r="633" spans="1:248" s="16" customFormat="1" ht="16.5" thickBot="1">
      <c r="A633" s="346"/>
      <c r="B633" s="346"/>
      <c r="C633" s="346"/>
      <c r="D633" s="710"/>
      <c r="E633" s="675"/>
      <c r="F633" s="792">
        <v>416100</v>
      </c>
      <c r="G633" s="799" t="s">
        <v>25</v>
      </c>
      <c r="H633" s="840">
        <v>50000</v>
      </c>
      <c r="I633" s="1163"/>
      <c r="J633" s="1025">
        <f t="shared" si="37"/>
        <v>50000</v>
      </c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</row>
    <row r="634" spans="1:248" s="16" customFormat="1" ht="16.5" thickTop="1">
      <c r="A634" s="349"/>
      <c r="B634" s="349"/>
      <c r="C634" s="349"/>
      <c r="D634" s="713"/>
      <c r="E634" s="660">
        <v>180</v>
      </c>
      <c r="F634" s="663">
        <v>421</v>
      </c>
      <c r="G634" s="664" t="s">
        <v>234</v>
      </c>
      <c r="H634" s="568">
        <f>H635+H636+H637+H638+H639+H640</f>
        <v>1000000</v>
      </c>
      <c r="I634" s="1113">
        <f>I641</f>
        <v>0</v>
      </c>
      <c r="J634" s="984">
        <f t="shared" si="37"/>
        <v>1000000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</row>
    <row r="635" spans="1:248" s="16" customFormat="1" ht="15.75">
      <c r="A635" s="346"/>
      <c r="B635" s="346"/>
      <c r="C635" s="346"/>
      <c r="D635" s="710"/>
      <c r="E635" s="679"/>
      <c r="F635" s="680">
        <v>421100</v>
      </c>
      <c r="G635" s="681" t="s">
        <v>257</v>
      </c>
      <c r="H635" s="586">
        <v>40000</v>
      </c>
      <c r="I635" s="1120"/>
      <c r="J635" s="990">
        <f t="shared" si="37"/>
        <v>40000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</row>
    <row r="636" spans="1:248" s="16" customFormat="1" ht="15.75">
      <c r="A636" s="346"/>
      <c r="B636" s="346"/>
      <c r="C636" s="346"/>
      <c r="D636" s="710"/>
      <c r="E636" s="398"/>
      <c r="F636" s="662">
        <v>421200</v>
      </c>
      <c r="G636" s="678" t="s">
        <v>297</v>
      </c>
      <c r="H636" s="595">
        <v>800000</v>
      </c>
      <c r="I636" s="1137"/>
      <c r="J636" s="992">
        <f t="shared" si="37"/>
        <v>800000</v>
      </c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</row>
    <row r="637" spans="1:248" s="16" customFormat="1" ht="15.75">
      <c r="A637" s="346"/>
      <c r="B637" s="346"/>
      <c r="C637" s="346"/>
      <c r="D637" s="710"/>
      <c r="E637" s="679"/>
      <c r="F637" s="680">
        <v>421300</v>
      </c>
      <c r="G637" s="681" t="s">
        <v>258</v>
      </c>
      <c r="H637" s="566">
        <v>60000</v>
      </c>
      <c r="I637" s="1120"/>
      <c r="J637" s="990">
        <f t="shared" si="37"/>
        <v>60000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</row>
    <row r="638" spans="1:248" s="16" customFormat="1" ht="15.75">
      <c r="A638" s="346"/>
      <c r="B638" s="346"/>
      <c r="C638" s="346"/>
      <c r="D638" s="710"/>
      <c r="E638" s="679"/>
      <c r="F638" s="680">
        <v>421400</v>
      </c>
      <c r="G638" s="681" t="s">
        <v>342</v>
      </c>
      <c r="H638" s="566">
        <v>75000</v>
      </c>
      <c r="I638" s="1120"/>
      <c r="J638" s="990">
        <f t="shared" si="37"/>
        <v>75000</v>
      </c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</row>
    <row r="639" spans="1:248" s="16" customFormat="1" ht="15.75">
      <c r="A639" s="346"/>
      <c r="B639" s="346"/>
      <c r="C639" s="346"/>
      <c r="D639" s="710"/>
      <c r="E639" s="672"/>
      <c r="F639" s="793">
        <v>421500</v>
      </c>
      <c r="G639" s="794" t="s">
        <v>259</v>
      </c>
      <c r="H639" s="589">
        <v>20000</v>
      </c>
      <c r="I639" s="1127"/>
      <c r="J639" s="1002">
        <f t="shared" si="37"/>
        <v>20000</v>
      </c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</row>
    <row r="640" spans="1:248" s="16" customFormat="1" ht="15.75">
      <c r="A640" s="346"/>
      <c r="B640" s="346"/>
      <c r="C640" s="346"/>
      <c r="D640" s="710"/>
      <c r="E640" s="675"/>
      <c r="F640" s="792">
        <v>421600</v>
      </c>
      <c r="G640" s="799" t="s">
        <v>397</v>
      </c>
      <c r="H640" s="572">
        <v>5000</v>
      </c>
      <c r="I640" s="1117"/>
      <c r="J640" s="992">
        <f t="shared" si="37"/>
        <v>5000</v>
      </c>
      <c r="K640" s="310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</row>
    <row r="641" spans="1:248" s="16" customFormat="1" ht="16.5" thickBot="1">
      <c r="A641" s="346"/>
      <c r="B641" s="346"/>
      <c r="C641" s="346"/>
      <c r="D641" s="710"/>
      <c r="E641" s="398"/>
      <c r="F641" s="662">
        <v>421900</v>
      </c>
      <c r="G641" s="678" t="s">
        <v>264</v>
      </c>
      <c r="H641" s="567"/>
      <c r="I641" s="1115"/>
      <c r="J641" s="985">
        <f>H641+I641</f>
        <v>0</v>
      </c>
      <c r="K641" s="310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</row>
    <row r="642" spans="1:248" s="16" customFormat="1" ht="16.5" thickTop="1">
      <c r="A642" s="349"/>
      <c r="B642" s="349"/>
      <c r="C642" s="349"/>
      <c r="D642" s="713"/>
      <c r="E642" s="660">
        <v>181</v>
      </c>
      <c r="F642" s="663">
        <v>422</v>
      </c>
      <c r="G642" s="664" t="s">
        <v>300</v>
      </c>
      <c r="H642" s="568">
        <f>H643</f>
        <v>120000</v>
      </c>
      <c r="I642" s="1113"/>
      <c r="J642" s="984">
        <f t="shared" si="37"/>
        <v>120000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</row>
    <row r="643" spans="1:248" s="16" customFormat="1" ht="32.25" thickBot="1">
      <c r="A643" s="353"/>
      <c r="B643" s="353"/>
      <c r="C643" s="353"/>
      <c r="D643" s="712"/>
      <c r="E643" s="665"/>
      <c r="F643" s="666">
        <v>422100</v>
      </c>
      <c r="G643" s="650" t="s">
        <v>301</v>
      </c>
      <c r="H643" s="574">
        <v>120000</v>
      </c>
      <c r="I643" s="1114"/>
      <c r="J643" s="988">
        <f t="shared" si="37"/>
        <v>120000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</row>
    <row r="644" spans="1:248" s="16" customFormat="1" ht="16.5" thickTop="1">
      <c r="A644" s="349"/>
      <c r="B644" s="349"/>
      <c r="C644" s="349"/>
      <c r="D644" s="713"/>
      <c r="E644" s="660">
        <v>182</v>
      </c>
      <c r="F644" s="663">
        <v>423</v>
      </c>
      <c r="G644" s="664" t="s">
        <v>237</v>
      </c>
      <c r="H644" s="568">
        <f>H645+H646+H647+H648+H649+H650</f>
        <v>370000</v>
      </c>
      <c r="I644" s="1113">
        <f>I645+I646+I647+I648+I649+I650</f>
        <v>200000</v>
      </c>
      <c r="J644" s="999">
        <f>H644+I644+J647</f>
        <v>580000</v>
      </c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</row>
    <row r="645" spans="1:248" s="16" customFormat="1" ht="15.75">
      <c r="A645" s="346"/>
      <c r="B645" s="346"/>
      <c r="C645" s="346"/>
      <c r="D645" s="710"/>
      <c r="E645" s="679"/>
      <c r="F645" s="680">
        <v>423200</v>
      </c>
      <c r="G645" s="681" t="s">
        <v>343</v>
      </c>
      <c r="H645" s="566">
        <v>30000</v>
      </c>
      <c r="I645" s="1120"/>
      <c r="J645" s="990">
        <f t="shared" si="37"/>
        <v>30000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</row>
    <row r="646" spans="1:248" s="16" customFormat="1" ht="31.5">
      <c r="A646" s="346"/>
      <c r="B646" s="346"/>
      <c r="C646" s="346"/>
      <c r="D646" s="710"/>
      <c r="E646" s="679"/>
      <c r="F646" s="680">
        <v>423300</v>
      </c>
      <c r="G646" s="681" t="s">
        <v>344</v>
      </c>
      <c r="H646" s="566">
        <v>30000</v>
      </c>
      <c r="I646" s="1120"/>
      <c r="J646" s="992">
        <f t="shared" si="37"/>
        <v>30000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</row>
    <row r="647" spans="1:248" s="16" customFormat="1" ht="15.75">
      <c r="A647" s="346"/>
      <c r="B647" s="346"/>
      <c r="C647" s="346"/>
      <c r="D647" s="710"/>
      <c r="E647" s="398"/>
      <c r="F647" s="662">
        <v>423400</v>
      </c>
      <c r="G647" s="678" t="s">
        <v>349</v>
      </c>
      <c r="H647" s="567">
        <v>10000</v>
      </c>
      <c r="I647" s="1115"/>
      <c r="J647" s="990">
        <f>H647+I647</f>
        <v>10000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</row>
    <row r="648" spans="1:248" s="16" customFormat="1" ht="15.75">
      <c r="A648" s="346"/>
      <c r="B648" s="346"/>
      <c r="C648" s="346"/>
      <c r="D648" s="710"/>
      <c r="E648" s="398"/>
      <c r="F648" s="662">
        <v>423500</v>
      </c>
      <c r="G648" s="678" t="s">
        <v>402</v>
      </c>
      <c r="H648" s="567">
        <v>50000</v>
      </c>
      <c r="I648" s="1115"/>
      <c r="J648" s="985">
        <f>H648+I648</f>
        <v>50000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</row>
    <row r="649" spans="1:248" s="16" customFormat="1" ht="15.75">
      <c r="A649" s="346"/>
      <c r="B649" s="346"/>
      <c r="C649" s="346"/>
      <c r="D649" s="710"/>
      <c r="E649" s="398"/>
      <c r="F649" s="662">
        <v>423700</v>
      </c>
      <c r="G649" s="678" t="s">
        <v>717</v>
      </c>
      <c r="H649" s="567">
        <v>0</v>
      </c>
      <c r="I649" s="1115">
        <v>50000</v>
      </c>
      <c r="J649" s="985">
        <f>H649+I649</f>
        <v>50000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</row>
    <row r="650" spans="1:248" s="16" customFormat="1" ht="16.5" customHeight="1" thickBot="1">
      <c r="A650" s="353"/>
      <c r="B650" s="353"/>
      <c r="C650" s="353"/>
      <c r="D650" s="712"/>
      <c r="E650" s="665"/>
      <c r="F650" s="666">
        <v>423900</v>
      </c>
      <c r="G650" s="650" t="s">
        <v>345</v>
      </c>
      <c r="H650" s="569">
        <v>250000</v>
      </c>
      <c r="I650" s="1119">
        <v>150000</v>
      </c>
      <c r="J650" s="988">
        <f t="shared" si="37"/>
        <v>400000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</row>
    <row r="651" spans="1:248" s="16" customFormat="1" ht="16.5" customHeight="1" thickTop="1">
      <c r="A651" s="633"/>
      <c r="B651" s="633"/>
      <c r="C651" s="633"/>
      <c r="D651" s="633"/>
      <c r="E651" s="661">
        <v>183</v>
      </c>
      <c r="F651" s="812">
        <v>424</v>
      </c>
      <c r="G651" s="813" t="s">
        <v>261</v>
      </c>
      <c r="H651" s="585">
        <f>H652</f>
        <v>150000</v>
      </c>
      <c r="I651" s="1121"/>
      <c r="J651" s="993">
        <f>H651+I651</f>
        <v>150000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</row>
    <row r="652" spans="1:248" s="16" customFormat="1" ht="16.5" customHeight="1" thickBot="1">
      <c r="A652" s="346"/>
      <c r="B652" s="346"/>
      <c r="C652" s="346"/>
      <c r="D652" s="710"/>
      <c r="E652" s="675"/>
      <c r="F652" s="792">
        <v>424900</v>
      </c>
      <c r="G652" s="799" t="s">
        <v>391</v>
      </c>
      <c r="H652" s="588">
        <v>150000</v>
      </c>
      <c r="I652" s="1117"/>
      <c r="J652" s="992">
        <f>H652</f>
        <v>150000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</row>
    <row r="653" spans="1:248" s="16" customFormat="1" ht="16.5" thickTop="1">
      <c r="A653" s="349"/>
      <c r="B653" s="349"/>
      <c r="C653" s="349"/>
      <c r="D653" s="713"/>
      <c r="E653" s="660">
        <v>184</v>
      </c>
      <c r="F653" s="663">
        <v>425</v>
      </c>
      <c r="G653" s="664" t="s">
        <v>298</v>
      </c>
      <c r="H653" s="568">
        <f>H654+H655</f>
        <v>350000</v>
      </c>
      <c r="I653" s="1113"/>
      <c r="J653" s="984">
        <f t="shared" si="37"/>
        <v>350000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</row>
    <row r="654" spans="1:248" s="16" customFormat="1" ht="15.75">
      <c r="A654" s="346"/>
      <c r="B654" s="346"/>
      <c r="C654" s="346"/>
      <c r="D654" s="710"/>
      <c r="E654" s="679"/>
      <c r="F654" s="680">
        <v>425100</v>
      </c>
      <c r="G654" s="681" t="s">
        <v>346</v>
      </c>
      <c r="H654" s="586">
        <v>300000</v>
      </c>
      <c r="I654" s="1120"/>
      <c r="J654" s="985">
        <f t="shared" si="37"/>
        <v>300000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</row>
    <row r="655" spans="1:248" s="16" customFormat="1" ht="16.5" thickBot="1">
      <c r="A655" s="353"/>
      <c r="B655" s="353"/>
      <c r="C655" s="353"/>
      <c r="D655" s="712"/>
      <c r="E655" s="665"/>
      <c r="F655" s="666">
        <v>425200</v>
      </c>
      <c r="G655" s="650" t="s">
        <v>347</v>
      </c>
      <c r="H655" s="569">
        <v>50000</v>
      </c>
      <c r="I655" s="1114"/>
      <c r="J655" s="988">
        <f t="shared" si="37"/>
        <v>50000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</row>
    <row r="656" spans="1:248" s="16" customFormat="1" ht="16.5" thickTop="1">
      <c r="A656" s="349"/>
      <c r="B656" s="349"/>
      <c r="C656" s="349"/>
      <c r="D656" s="713"/>
      <c r="E656" s="660">
        <v>185</v>
      </c>
      <c r="F656" s="663">
        <v>426</v>
      </c>
      <c r="G656" s="664" t="s">
        <v>263</v>
      </c>
      <c r="H656" s="568">
        <f>H657+H658+H659+H660+H661</f>
        <v>180000</v>
      </c>
      <c r="I656" s="1113">
        <f>I661+I660+I659+I658</f>
        <v>0</v>
      </c>
      <c r="J656" s="984">
        <f t="shared" si="37"/>
        <v>180000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</row>
    <row r="657" spans="1:248" s="16" customFormat="1" ht="15.75">
      <c r="A657" s="346"/>
      <c r="B657" s="346"/>
      <c r="C657" s="346"/>
      <c r="D657" s="710"/>
      <c r="E657" s="679"/>
      <c r="F657" s="680">
        <v>426100</v>
      </c>
      <c r="G657" s="681" t="s">
        <v>238</v>
      </c>
      <c r="H657" s="566">
        <v>80000</v>
      </c>
      <c r="I657" s="1120"/>
      <c r="J657" s="990">
        <f t="shared" si="37"/>
        <v>80000</v>
      </c>
      <c r="K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</row>
    <row r="658" spans="1:248" s="16" customFormat="1" ht="15.75">
      <c r="A658" s="346"/>
      <c r="B658" s="346"/>
      <c r="C658" s="346"/>
      <c r="D658" s="710"/>
      <c r="E658" s="679"/>
      <c r="F658" s="680">
        <v>426300</v>
      </c>
      <c r="G658" s="681" t="s">
        <v>348</v>
      </c>
      <c r="H658" s="566">
        <v>30000</v>
      </c>
      <c r="I658" s="1120"/>
      <c r="J658" s="992">
        <f t="shared" si="37"/>
        <v>30000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</row>
    <row r="659" spans="1:248" s="16" customFormat="1" ht="15.75">
      <c r="A659" s="346"/>
      <c r="B659" s="346"/>
      <c r="C659" s="346"/>
      <c r="D659" s="710"/>
      <c r="E659" s="679"/>
      <c r="F659" s="680">
        <v>426400</v>
      </c>
      <c r="G659" s="681" t="s">
        <v>239</v>
      </c>
      <c r="H659" s="566"/>
      <c r="I659" s="1120"/>
      <c r="J659" s="985">
        <f t="shared" si="37"/>
        <v>0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</row>
    <row r="660" spans="1:248" s="16" customFormat="1" ht="31.5">
      <c r="A660" s="346"/>
      <c r="B660" s="346"/>
      <c r="C660" s="346"/>
      <c r="D660" s="710"/>
      <c r="E660" s="679"/>
      <c r="F660" s="680">
        <v>426800</v>
      </c>
      <c r="G660" s="681" t="s">
        <v>575</v>
      </c>
      <c r="H660" s="566">
        <v>50000</v>
      </c>
      <c r="I660" s="1120"/>
      <c r="J660" s="990">
        <f t="shared" si="37"/>
        <v>50000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</row>
    <row r="661" spans="1:248" s="16" customFormat="1" ht="16.5" thickBot="1">
      <c r="A661" s="346"/>
      <c r="B661" s="346"/>
      <c r="C661" s="346"/>
      <c r="D661" s="710"/>
      <c r="E661" s="675"/>
      <c r="F661" s="792">
        <v>426900</v>
      </c>
      <c r="G661" s="799" t="s">
        <v>398</v>
      </c>
      <c r="H661" s="572">
        <v>20000</v>
      </c>
      <c r="I661" s="1117"/>
      <c r="J661" s="992">
        <f>H661+I661</f>
        <v>20000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</row>
    <row r="662" spans="1:248" s="16" customFormat="1" ht="16.5" thickTop="1">
      <c r="A662" s="346"/>
      <c r="B662" s="346"/>
      <c r="C662" s="346"/>
      <c r="D662" s="710"/>
      <c r="E662" s="660">
        <v>186</v>
      </c>
      <c r="F662" s="812">
        <v>482</v>
      </c>
      <c r="G662" s="813" t="s">
        <v>551</v>
      </c>
      <c r="H662" s="585">
        <f>H663+H664</f>
        <v>20000</v>
      </c>
      <c r="I662" s="1121"/>
      <c r="J662" s="993">
        <f>H662+I662</f>
        <v>20000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</row>
    <row r="663" spans="1:248" s="16" customFormat="1" ht="15.75">
      <c r="A663" s="346"/>
      <c r="B663" s="346"/>
      <c r="C663" s="346"/>
      <c r="D663" s="710"/>
      <c r="E663" s="672"/>
      <c r="F663" s="797">
        <v>482100</v>
      </c>
      <c r="G663" s="794" t="s">
        <v>357</v>
      </c>
      <c r="H663" s="589">
        <v>10000</v>
      </c>
      <c r="I663" s="1127"/>
      <c r="J663" s="1002">
        <f>H663+I663</f>
        <v>10000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</row>
    <row r="664" spans="1:248" s="16" customFormat="1" ht="16.5" thickBot="1">
      <c r="A664" s="346"/>
      <c r="B664" s="346"/>
      <c r="C664" s="346"/>
      <c r="D664" s="710"/>
      <c r="E664" s="665"/>
      <c r="F664" s="649">
        <v>482200</v>
      </c>
      <c r="G664" s="650" t="s">
        <v>405</v>
      </c>
      <c r="H664" s="569">
        <v>10000</v>
      </c>
      <c r="I664" s="1114"/>
      <c r="J664" s="988">
        <f>H664+I664</f>
        <v>10000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</row>
    <row r="665" spans="1:248" s="16" customFormat="1" ht="16.5" thickTop="1">
      <c r="A665" s="346"/>
      <c r="B665" s="346"/>
      <c r="C665" s="346"/>
      <c r="D665" s="710"/>
      <c r="E665" s="675">
        <v>187</v>
      </c>
      <c r="F665" s="842">
        <v>511</v>
      </c>
      <c r="G665" s="843" t="s">
        <v>338</v>
      </c>
      <c r="H665" s="571">
        <f>H666</f>
        <v>0</v>
      </c>
      <c r="I665" s="1117"/>
      <c r="J665" s="987">
        <f>H665</f>
        <v>0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</row>
    <row r="666" spans="1:248" s="16" customFormat="1" ht="16.5" thickBot="1">
      <c r="A666" s="353"/>
      <c r="B666" s="353"/>
      <c r="C666" s="353"/>
      <c r="D666" s="712"/>
      <c r="E666" s="665"/>
      <c r="F666" s="649">
        <v>511300</v>
      </c>
      <c r="G666" s="650" t="s">
        <v>366</v>
      </c>
      <c r="H666" s="574">
        <v>0</v>
      </c>
      <c r="I666" s="1114"/>
      <c r="J666" s="988">
        <f>H666</f>
        <v>0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</row>
    <row r="667" spans="1:248" s="16" customFormat="1" ht="16.5" thickTop="1">
      <c r="A667" s="349"/>
      <c r="B667" s="349"/>
      <c r="C667" s="349"/>
      <c r="D667" s="713"/>
      <c r="E667" s="660">
        <v>188</v>
      </c>
      <c r="F667" s="663">
        <v>512</v>
      </c>
      <c r="G667" s="664" t="s">
        <v>265</v>
      </c>
      <c r="H667" s="641">
        <f>H668</f>
        <v>30000</v>
      </c>
      <c r="I667" s="1113">
        <f>I668</f>
        <v>0</v>
      </c>
      <c r="J667" s="991">
        <f t="shared" si="37"/>
        <v>30000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</row>
    <row r="668" spans="1:248" s="16" customFormat="1" ht="16.5" thickBot="1">
      <c r="A668" s="353"/>
      <c r="B668" s="353"/>
      <c r="C668" s="353"/>
      <c r="D668" s="712"/>
      <c r="E668" s="665"/>
      <c r="F668" s="666">
        <v>512200</v>
      </c>
      <c r="G668" s="650" t="s">
        <v>341</v>
      </c>
      <c r="H668" s="574">
        <v>30000</v>
      </c>
      <c r="I668" s="1114"/>
      <c r="J668" s="988">
        <f t="shared" si="37"/>
        <v>30000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</row>
    <row r="669" spans="1:248" s="16" customFormat="1" ht="16.5" thickTop="1">
      <c r="A669" s="349"/>
      <c r="B669" s="349"/>
      <c r="C669" s="349"/>
      <c r="D669" s="713"/>
      <c r="E669" s="660">
        <v>189</v>
      </c>
      <c r="F669" s="663">
        <v>515</v>
      </c>
      <c r="G669" s="664" t="s">
        <v>302</v>
      </c>
      <c r="H669" s="568">
        <f>H670</f>
        <v>300000</v>
      </c>
      <c r="I669" s="1113">
        <f>I670</f>
        <v>50000</v>
      </c>
      <c r="J669" s="991">
        <f t="shared" si="37"/>
        <v>350000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</row>
    <row r="670" spans="1:248" s="16" customFormat="1" ht="16.5" thickBot="1">
      <c r="A670" s="353"/>
      <c r="B670" s="353"/>
      <c r="C670" s="353"/>
      <c r="D670" s="712"/>
      <c r="E670" s="665"/>
      <c r="F670" s="666">
        <v>515120</v>
      </c>
      <c r="G670" s="650" t="s">
        <v>303</v>
      </c>
      <c r="H670" s="569">
        <v>300000</v>
      </c>
      <c r="I670" s="1114">
        <v>50000</v>
      </c>
      <c r="J670" s="988">
        <f t="shared" si="37"/>
        <v>350000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</row>
    <row r="671" spans="1:248" s="16" customFormat="1" ht="16.5" thickTop="1">
      <c r="A671" s="349"/>
      <c r="B671" s="349"/>
      <c r="C671" s="349"/>
      <c r="D671" s="734"/>
      <c r="E671" s="817"/>
      <c r="F671" s="659"/>
      <c r="G671" s="844" t="s">
        <v>217</v>
      </c>
      <c r="H671" s="575"/>
      <c r="I671" s="1121"/>
      <c r="J671" s="984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</row>
    <row r="672" spans="1:248" s="16" customFormat="1" ht="15.75">
      <c r="A672" s="346"/>
      <c r="B672" s="346"/>
      <c r="C672" s="346"/>
      <c r="D672" s="717"/>
      <c r="E672" s="655"/>
      <c r="F672" s="675"/>
      <c r="G672" s="681" t="s">
        <v>63</v>
      </c>
      <c r="H672" s="622">
        <f>H625+H627+H629+H630+H631+H632+H634+H642+H644+H651+H653+H656+H662+H665+H667+H669</f>
        <v>5470000</v>
      </c>
      <c r="I672" s="1142"/>
      <c r="J672" s="1037">
        <f t="shared" si="37"/>
        <v>5470000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</row>
    <row r="673" spans="1:248" s="16" customFormat="1" ht="15.75">
      <c r="A673" s="346"/>
      <c r="B673" s="346"/>
      <c r="C673" s="346"/>
      <c r="D673" s="717"/>
      <c r="E673" s="655"/>
      <c r="F673" s="675"/>
      <c r="G673" s="681" t="s">
        <v>592</v>
      </c>
      <c r="H673" s="578"/>
      <c r="I673" s="1142">
        <f>I625+I627+I629+I634+I642+I644+I653+I656+I667+I669</f>
        <v>270000</v>
      </c>
      <c r="J673" s="987">
        <f t="shared" si="37"/>
        <v>270000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</row>
    <row r="674" spans="1:248" s="16" customFormat="1" ht="15.75">
      <c r="A674" s="346"/>
      <c r="B674" s="346"/>
      <c r="C674" s="346"/>
      <c r="D674" s="717"/>
      <c r="E674" s="655"/>
      <c r="F674" s="675"/>
      <c r="G674" s="845" t="s">
        <v>216</v>
      </c>
      <c r="H674" s="578">
        <f>H672+H673</f>
        <v>5470000</v>
      </c>
      <c r="I674" s="1142">
        <f>I673</f>
        <v>270000</v>
      </c>
      <c r="J674" s="1037">
        <f t="shared" si="37"/>
        <v>5740000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</row>
    <row r="675" spans="1:248" s="16" customFormat="1" ht="31.5">
      <c r="A675" s="346"/>
      <c r="B675" s="346"/>
      <c r="C675" s="346"/>
      <c r="D675" s="717"/>
      <c r="E675" s="655"/>
      <c r="F675" s="675"/>
      <c r="G675" s="846" t="s">
        <v>676</v>
      </c>
      <c r="H675" s="578"/>
      <c r="I675" s="1142"/>
      <c r="J675" s="103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</row>
    <row r="676" spans="1:248" s="16" customFormat="1" ht="15.75">
      <c r="A676" s="346"/>
      <c r="B676" s="346"/>
      <c r="C676" s="346"/>
      <c r="D676" s="717"/>
      <c r="E676" s="655"/>
      <c r="F676" s="675"/>
      <c r="G676" s="847" t="s">
        <v>63</v>
      </c>
      <c r="H676" s="578">
        <f>H623+H674</f>
        <v>14115000</v>
      </c>
      <c r="I676" s="1142"/>
      <c r="J676" s="1037">
        <f>H676+I676</f>
        <v>14115000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</row>
    <row r="677" spans="1:248" s="16" customFormat="1" ht="15.75">
      <c r="A677" s="346"/>
      <c r="B677" s="346"/>
      <c r="C677" s="346"/>
      <c r="D677" s="717"/>
      <c r="E677" s="655"/>
      <c r="F677" s="675"/>
      <c r="G677" s="847" t="s">
        <v>77</v>
      </c>
      <c r="H677" s="578"/>
      <c r="I677" s="1142">
        <f>I621+I673</f>
        <v>2684000</v>
      </c>
      <c r="J677" s="1037">
        <f>H677+I677</f>
        <v>2684000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</row>
    <row r="678" spans="1:248" s="16" customFormat="1" ht="15.75">
      <c r="A678" s="346"/>
      <c r="B678" s="346"/>
      <c r="C678" s="346"/>
      <c r="D678" s="717"/>
      <c r="E678" s="655"/>
      <c r="F678" s="675"/>
      <c r="G678" s="847" t="s">
        <v>65</v>
      </c>
      <c r="H678" s="578"/>
      <c r="I678" s="1142">
        <f>I622</f>
        <v>96000</v>
      </c>
      <c r="J678" s="1037">
        <f>H678+I678</f>
        <v>96000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</row>
    <row r="679" spans="1:248" s="16" customFormat="1" ht="15.75">
      <c r="A679" s="346"/>
      <c r="B679" s="346"/>
      <c r="C679" s="346"/>
      <c r="D679" s="717"/>
      <c r="E679" s="655"/>
      <c r="F679" s="675"/>
      <c r="G679" s="845" t="s">
        <v>710</v>
      </c>
      <c r="H679" s="578">
        <f>H676</f>
        <v>14115000</v>
      </c>
      <c r="I679" s="1142">
        <f>I677+I678</f>
        <v>2780000</v>
      </c>
      <c r="J679" s="1037">
        <f>H679+I679</f>
        <v>16895000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</row>
    <row r="680" spans="1:248" s="16" customFormat="1" ht="26.25">
      <c r="A680" s="868"/>
      <c r="B680" s="868"/>
      <c r="C680" s="869">
        <v>860</v>
      </c>
      <c r="D680" s="870"/>
      <c r="E680" s="848"/>
      <c r="F680" s="679"/>
      <c r="G680" s="849" t="s">
        <v>672</v>
      </c>
      <c r="H680" s="578"/>
      <c r="I680" s="1142"/>
      <c r="J680" s="103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</row>
    <row r="681" spans="1:248" s="16" customFormat="1" ht="31.5">
      <c r="A681" s="428"/>
      <c r="B681" s="555" t="s">
        <v>673</v>
      </c>
      <c r="C681" s="555"/>
      <c r="D681" s="749"/>
      <c r="E681" s="871"/>
      <c r="F681" s="708"/>
      <c r="G681" s="408" t="s">
        <v>590</v>
      </c>
      <c r="H681" s="578" t="s">
        <v>588</v>
      </c>
      <c r="I681" s="1142"/>
      <c r="J681" s="103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</row>
    <row r="682" spans="1:248" s="16" customFormat="1" ht="31.5">
      <c r="A682" s="395"/>
      <c r="B682" s="395"/>
      <c r="C682" s="395"/>
      <c r="D682" s="395"/>
      <c r="E682" s="848"/>
      <c r="F682" s="851">
        <v>465</v>
      </c>
      <c r="G682" s="845" t="s">
        <v>550</v>
      </c>
      <c r="H682" s="578">
        <f>H683</f>
        <v>600000</v>
      </c>
      <c r="I682" s="1142"/>
      <c r="J682" s="1037">
        <f>H682+I682</f>
        <v>600000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</row>
    <row r="683" spans="1:248" s="16" customFormat="1" ht="16.5" thickBot="1">
      <c r="A683" s="353"/>
      <c r="B683" s="353"/>
      <c r="C683" s="353"/>
      <c r="D683" s="735"/>
      <c r="E683" s="666">
        <v>190</v>
      </c>
      <c r="F683" s="852">
        <v>4651</v>
      </c>
      <c r="G683" s="816" t="s">
        <v>589</v>
      </c>
      <c r="H683" s="623">
        <v>600000</v>
      </c>
      <c r="I683" s="1134"/>
      <c r="J683" s="988">
        <f>H683+I683</f>
        <v>600000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</row>
    <row r="684" spans="1:248" s="16" customFormat="1" ht="32.25" thickTop="1">
      <c r="A684" s="430"/>
      <c r="B684" s="430"/>
      <c r="C684" s="430"/>
      <c r="D684" s="734"/>
      <c r="E684" s="817"/>
      <c r="F684" s="659"/>
      <c r="G684" s="844" t="s">
        <v>674</v>
      </c>
      <c r="H684" s="577"/>
      <c r="I684" s="1130"/>
      <c r="J684" s="1000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</row>
    <row r="685" spans="1:248" s="16" customFormat="1" ht="15.75">
      <c r="A685" s="429"/>
      <c r="B685" s="429"/>
      <c r="C685" s="429"/>
      <c r="D685" s="717"/>
      <c r="E685" s="655"/>
      <c r="F685" s="689"/>
      <c r="G685" s="681" t="s">
        <v>246</v>
      </c>
      <c r="H685" s="578">
        <f>H682</f>
        <v>600000</v>
      </c>
      <c r="I685" s="1142"/>
      <c r="J685" s="1037">
        <f>H685+I685</f>
        <v>600000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</row>
    <row r="686" spans="1:248" s="16" customFormat="1" ht="15.75">
      <c r="A686" s="429"/>
      <c r="B686" s="429"/>
      <c r="C686" s="429"/>
      <c r="D686" s="717"/>
      <c r="E686" s="655"/>
      <c r="F686" s="689"/>
      <c r="G686" s="845" t="s">
        <v>675</v>
      </c>
      <c r="H686" s="578">
        <f>H685</f>
        <v>600000</v>
      </c>
      <c r="I686" s="1142"/>
      <c r="J686" s="1037">
        <f>H686+I686</f>
        <v>600000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</row>
    <row r="687" spans="1:248" s="16" customFormat="1" ht="15.75">
      <c r="A687" s="45"/>
      <c r="B687" s="45"/>
      <c r="C687" s="45">
        <v>473</v>
      </c>
      <c r="D687" s="708"/>
      <c r="E687" s="343"/>
      <c r="F687" s="46"/>
      <c r="G687" s="867" t="s">
        <v>304</v>
      </c>
      <c r="H687" s="566"/>
      <c r="I687" s="1120"/>
      <c r="J687" s="98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</row>
    <row r="688" spans="1:248" s="16" customFormat="1" ht="32.25" thickBot="1">
      <c r="A688" s="91"/>
      <c r="B688" s="91">
        <v>3.16</v>
      </c>
      <c r="C688" s="91"/>
      <c r="D688" s="364"/>
      <c r="E688" s="328"/>
      <c r="F688" s="106"/>
      <c r="G688" s="107" t="s">
        <v>372</v>
      </c>
      <c r="H688" s="569"/>
      <c r="I688" s="1114"/>
      <c r="J688" s="1038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</row>
    <row r="689" spans="1:248" s="16" customFormat="1" ht="16.5" thickTop="1">
      <c r="A689" s="346"/>
      <c r="B689" s="346"/>
      <c r="C689" s="346"/>
      <c r="D689" s="710"/>
      <c r="E689" s="672">
        <v>191</v>
      </c>
      <c r="F689" s="673">
        <v>411</v>
      </c>
      <c r="G689" s="674" t="s">
        <v>252</v>
      </c>
      <c r="H689" s="577">
        <f>H690</f>
        <v>3900000</v>
      </c>
      <c r="I689" s="1130"/>
      <c r="J689" s="1019">
        <f aca="true" t="shared" si="38" ref="J689:J712">H689+I689</f>
        <v>3900000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</row>
    <row r="690" spans="1:248" s="16" customFormat="1" ht="16.5" thickBot="1">
      <c r="A690" s="353"/>
      <c r="B690" s="353"/>
      <c r="C690" s="353"/>
      <c r="D690" s="712"/>
      <c r="E690" s="682"/>
      <c r="F690" s="791">
        <v>411110</v>
      </c>
      <c r="G690" s="684" t="s">
        <v>252</v>
      </c>
      <c r="H690" s="840">
        <v>3900000</v>
      </c>
      <c r="I690" s="1135"/>
      <c r="J690" s="992">
        <f t="shared" si="38"/>
        <v>3900000</v>
      </c>
      <c r="K690" s="2"/>
      <c r="L690" s="2"/>
      <c r="M690" s="2" t="s">
        <v>677</v>
      </c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</row>
    <row r="691" spans="1:248" s="16" customFormat="1" ht="32.25" thickTop="1">
      <c r="A691" s="349"/>
      <c r="B691" s="349"/>
      <c r="C691" s="349"/>
      <c r="D691" s="713"/>
      <c r="E691" s="660">
        <v>192</v>
      </c>
      <c r="F691" s="663">
        <v>412</v>
      </c>
      <c r="G691" s="664" t="s">
        <v>233</v>
      </c>
      <c r="H691" s="568">
        <f>H692</f>
        <v>700000</v>
      </c>
      <c r="I691" s="1113"/>
      <c r="J691" s="991">
        <f t="shared" si="38"/>
        <v>700000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</row>
    <row r="692" spans="1:248" s="16" customFormat="1" ht="32.25" thickBot="1">
      <c r="A692" s="346"/>
      <c r="B692" s="346"/>
      <c r="C692" s="346"/>
      <c r="D692" s="710"/>
      <c r="E692" s="398"/>
      <c r="F692" s="662">
        <v>412000</v>
      </c>
      <c r="G692" s="678" t="s">
        <v>233</v>
      </c>
      <c r="H692" s="595">
        <v>700000</v>
      </c>
      <c r="I692" s="1115"/>
      <c r="J692" s="992">
        <f t="shared" si="38"/>
        <v>700000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</row>
    <row r="693" spans="1:248" s="16" customFormat="1" ht="17.25" thickBot="1" thickTop="1">
      <c r="A693" s="347"/>
      <c r="B693" s="347"/>
      <c r="C693" s="347"/>
      <c r="D693" s="711"/>
      <c r="E693" s="667">
        <v>193</v>
      </c>
      <c r="F693" s="668">
        <v>413</v>
      </c>
      <c r="G693" s="669" t="s">
        <v>411</v>
      </c>
      <c r="H693" s="617">
        <v>0</v>
      </c>
      <c r="I693" s="1161"/>
      <c r="J693" s="986">
        <f t="shared" si="38"/>
        <v>0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</row>
    <row r="694" spans="1:248" s="16" customFormat="1" ht="17.25" thickBot="1" thickTop="1">
      <c r="A694" s="347"/>
      <c r="B694" s="347"/>
      <c r="C694" s="347"/>
      <c r="D694" s="711"/>
      <c r="E694" s="667">
        <v>194</v>
      </c>
      <c r="F694" s="668">
        <v>414</v>
      </c>
      <c r="G694" s="669" t="s">
        <v>522</v>
      </c>
      <c r="H694" s="570">
        <v>60000</v>
      </c>
      <c r="I694" s="1161"/>
      <c r="J694" s="986">
        <f t="shared" si="38"/>
        <v>60000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</row>
    <row r="695" spans="1:248" s="16" customFormat="1" ht="16.5" thickTop="1">
      <c r="A695" s="346"/>
      <c r="B695" s="346"/>
      <c r="C695" s="346"/>
      <c r="D695" s="710"/>
      <c r="E695" s="672">
        <v>195</v>
      </c>
      <c r="F695" s="673">
        <v>416</v>
      </c>
      <c r="G695" s="688" t="s">
        <v>256</v>
      </c>
      <c r="H695" s="577">
        <f>H696</f>
        <v>0</v>
      </c>
      <c r="I695" s="1130">
        <f>I696</f>
        <v>0</v>
      </c>
      <c r="J695" s="1019">
        <f t="shared" si="38"/>
        <v>0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</row>
    <row r="696" spans="1:248" s="16" customFormat="1" ht="16.5" thickBot="1">
      <c r="A696" s="346"/>
      <c r="B696" s="346"/>
      <c r="C696" s="346"/>
      <c r="D696" s="710"/>
      <c r="E696" s="675"/>
      <c r="F696" s="792">
        <v>416100</v>
      </c>
      <c r="G696" s="650" t="s">
        <v>388</v>
      </c>
      <c r="H696" s="572">
        <v>0</v>
      </c>
      <c r="I696" s="1117"/>
      <c r="J696" s="1006">
        <f t="shared" si="38"/>
        <v>0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</row>
    <row r="697" spans="1:248" s="16" customFormat="1" ht="16.5" thickTop="1">
      <c r="A697" s="349"/>
      <c r="B697" s="349"/>
      <c r="C697" s="349"/>
      <c r="D697" s="713"/>
      <c r="E697" s="660">
        <v>196</v>
      </c>
      <c r="F697" s="663">
        <v>421</v>
      </c>
      <c r="G697" s="664" t="s">
        <v>234</v>
      </c>
      <c r="H697" s="568">
        <f>H698+H699+H700+H701+H702+H703+H704</f>
        <v>10550000</v>
      </c>
      <c r="I697" s="1113">
        <f>I698+I699+I700+I701+I702+I703+I704</f>
        <v>12800000</v>
      </c>
      <c r="J697" s="991">
        <f t="shared" si="38"/>
        <v>23350000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</row>
    <row r="698" spans="1:248" s="16" customFormat="1" ht="15.75">
      <c r="A698" s="346"/>
      <c r="B698" s="346"/>
      <c r="C698" s="346"/>
      <c r="D698" s="710"/>
      <c r="E698" s="679"/>
      <c r="F698" s="680">
        <v>421100</v>
      </c>
      <c r="G698" s="681" t="s">
        <v>257</v>
      </c>
      <c r="H698" s="586">
        <v>200000</v>
      </c>
      <c r="I698" s="1128">
        <v>200000</v>
      </c>
      <c r="J698" s="1002">
        <f t="shared" si="38"/>
        <v>400000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</row>
    <row r="699" spans="1:248" s="16" customFormat="1" ht="15.75">
      <c r="A699" s="346"/>
      <c r="B699" s="346"/>
      <c r="C699" s="346"/>
      <c r="D699" s="710"/>
      <c r="E699" s="679"/>
      <c r="F699" s="680">
        <v>421200</v>
      </c>
      <c r="G699" s="681" t="s">
        <v>297</v>
      </c>
      <c r="H699" s="759">
        <v>9000000</v>
      </c>
      <c r="I699" s="1128">
        <v>11000000</v>
      </c>
      <c r="J699" s="1002">
        <f t="shared" si="38"/>
        <v>20000000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</row>
    <row r="700" spans="1:248" s="16" customFormat="1" ht="15.75">
      <c r="A700" s="346"/>
      <c r="B700" s="346"/>
      <c r="C700" s="346"/>
      <c r="D700" s="710"/>
      <c r="E700" s="679"/>
      <c r="F700" s="680">
        <v>421300</v>
      </c>
      <c r="G700" s="681" t="s">
        <v>258</v>
      </c>
      <c r="H700" s="586">
        <v>1000000</v>
      </c>
      <c r="I700" s="1128">
        <v>500000</v>
      </c>
      <c r="J700" s="1002">
        <f t="shared" si="38"/>
        <v>1500000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</row>
    <row r="701" spans="1:248" s="16" customFormat="1" ht="15.75">
      <c r="A701" s="346"/>
      <c r="B701" s="346"/>
      <c r="C701" s="346"/>
      <c r="D701" s="710"/>
      <c r="E701" s="679"/>
      <c r="F701" s="680">
        <v>421400</v>
      </c>
      <c r="G701" s="681" t="s">
        <v>342</v>
      </c>
      <c r="H701" s="586">
        <v>150000</v>
      </c>
      <c r="I701" s="1128">
        <v>100000</v>
      </c>
      <c r="J701" s="1002">
        <f t="shared" si="38"/>
        <v>250000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</row>
    <row r="702" spans="1:248" s="16" customFormat="1" ht="15.75">
      <c r="A702" s="346"/>
      <c r="B702" s="346"/>
      <c r="C702" s="346"/>
      <c r="D702" s="710"/>
      <c r="E702" s="679"/>
      <c r="F702" s="680">
        <v>421500</v>
      </c>
      <c r="G702" s="681" t="s">
        <v>259</v>
      </c>
      <c r="H702" s="586">
        <v>100000</v>
      </c>
      <c r="I702" s="1128">
        <v>100000</v>
      </c>
      <c r="J702" s="990">
        <f t="shared" si="38"/>
        <v>200000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</row>
    <row r="703" spans="1:248" s="16" customFormat="1" ht="15.75">
      <c r="A703" s="346"/>
      <c r="B703" s="346"/>
      <c r="C703" s="346"/>
      <c r="D703" s="710"/>
      <c r="E703" s="398"/>
      <c r="F703" s="662">
        <v>421600</v>
      </c>
      <c r="G703" s="678" t="s">
        <v>401</v>
      </c>
      <c r="H703" s="595">
        <v>100000</v>
      </c>
      <c r="I703" s="1137">
        <v>500000</v>
      </c>
      <c r="J703" s="985">
        <f t="shared" si="38"/>
        <v>600000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</row>
    <row r="704" spans="1:248" s="16" customFormat="1" ht="16.5" thickBot="1">
      <c r="A704" s="353"/>
      <c r="B704" s="353"/>
      <c r="C704" s="353"/>
      <c r="D704" s="712"/>
      <c r="E704" s="665"/>
      <c r="F704" s="666">
        <v>421900</v>
      </c>
      <c r="G704" s="650" t="s">
        <v>264</v>
      </c>
      <c r="H704" s="574"/>
      <c r="I704" s="1119">
        <v>400000</v>
      </c>
      <c r="J704" s="988">
        <f t="shared" si="38"/>
        <v>400000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</row>
    <row r="705" spans="1:248" s="16" customFormat="1" ht="16.5" thickTop="1">
      <c r="A705" s="346"/>
      <c r="B705" s="346"/>
      <c r="C705" s="346"/>
      <c r="D705" s="710"/>
      <c r="E705" s="672">
        <v>197</v>
      </c>
      <c r="F705" s="673">
        <v>422</v>
      </c>
      <c r="G705" s="674" t="s">
        <v>300</v>
      </c>
      <c r="H705" s="577">
        <f>H706+H707</f>
        <v>300000</v>
      </c>
      <c r="I705" s="1130">
        <f>I706</f>
        <v>100000</v>
      </c>
      <c r="J705" s="1019">
        <f t="shared" si="38"/>
        <v>400000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</row>
    <row r="706" spans="1:248" s="16" customFormat="1" ht="31.5">
      <c r="A706" s="346"/>
      <c r="B706" s="346"/>
      <c r="C706" s="346"/>
      <c r="D706" s="710"/>
      <c r="E706" s="398"/>
      <c r="F706" s="662">
        <v>422100</v>
      </c>
      <c r="G706" s="678" t="s">
        <v>301</v>
      </c>
      <c r="H706" s="567">
        <v>200000</v>
      </c>
      <c r="I706" s="1115">
        <v>100000</v>
      </c>
      <c r="J706" s="985">
        <f t="shared" si="38"/>
        <v>300000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</row>
    <row r="707" spans="1:248" s="16" customFormat="1" ht="32.25" thickBot="1">
      <c r="A707" s="353"/>
      <c r="B707" s="353"/>
      <c r="C707" s="353"/>
      <c r="D707" s="712"/>
      <c r="E707" s="665"/>
      <c r="F707" s="666">
        <v>422200</v>
      </c>
      <c r="G707" s="650" t="s">
        <v>227</v>
      </c>
      <c r="H707" s="569">
        <v>100000</v>
      </c>
      <c r="I707" s="1114"/>
      <c r="J707" s="988">
        <f t="shared" si="38"/>
        <v>100000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</row>
    <row r="708" spans="1:248" s="16" customFormat="1" ht="16.5" thickTop="1">
      <c r="A708" s="346"/>
      <c r="B708" s="346"/>
      <c r="C708" s="346"/>
      <c r="D708" s="710"/>
      <c r="E708" s="672">
        <v>198</v>
      </c>
      <c r="F708" s="673">
        <v>423</v>
      </c>
      <c r="G708" s="674" t="s">
        <v>237</v>
      </c>
      <c r="H708" s="577">
        <f>H710+H711+H712+H714+H709</f>
        <v>11270000</v>
      </c>
      <c r="I708" s="1130">
        <f>I709+I710+I711+I712+I713+I714</f>
        <v>15530000</v>
      </c>
      <c r="J708" s="1019">
        <f t="shared" si="38"/>
        <v>26800000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</row>
    <row r="709" spans="1:248" s="16" customFormat="1" ht="15.75">
      <c r="A709" s="346"/>
      <c r="B709" s="346"/>
      <c r="C709" s="346"/>
      <c r="D709" s="710"/>
      <c r="E709" s="672"/>
      <c r="F709" s="797">
        <v>423200</v>
      </c>
      <c r="G709" s="798" t="s">
        <v>720</v>
      </c>
      <c r="H709" s="580">
        <v>40000</v>
      </c>
      <c r="I709" s="1130"/>
      <c r="J709" s="1002">
        <f>H709+I709</f>
        <v>40000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</row>
    <row r="710" spans="1:248" s="16" customFormat="1" ht="31.5">
      <c r="A710" s="346"/>
      <c r="B710" s="346"/>
      <c r="C710" s="346"/>
      <c r="D710" s="710"/>
      <c r="E710" s="672"/>
      <c r="F710" s="793">
        <v>423300</v>
      </c>
      <c r="G710" s="794" t="s">
        <v>344</v>
      </c>
      <c r="H710" s="566">
        <v>30000</v>
      </c>
      <c r="I710" s="1120"/>
      <c r="J710" s="1002">
        <f t="shared" si="38"/>
        <v>30000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</row>
    <row r="711" spans="1:248" s="16" customFormat="1" ht="15.75">
      <c r="A711" s="389"/>
      <c r="B711" s="389"/>
      <c r="C711" s="389"/>
      <c r="D711" s="750"/>
      <c r="E711" s="679"/>
      <c r="F711" s="680">
        <v>423400</v>
      </c>
      <c r="G711" s="681" t="s">
        <v>349</v>
      </c>
      <c r="H711" s="586">
        <v>1000000</v>
      </c>
      <c r="I711" s="1128">
        <v>500000</v>
      </c>
      <c r="J711" s="1002">
        <f t="shared" si="38"/>
        <v>1500000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</row>
    <row r="712" spans="1:248" s="16" customFormat="1" ht="15.75">
      <c r="A712" s="389"/>
      <c r="B712" s="389"/>
      <c r="C712" s="389"/>
      <c r="D712" s="750"/>
      <c r="E712" s="679"/>
      <c r="F712" s="680">
        <v>423500</v>
      </c>
      <c r="G712" s="681" t="s">
        <v>402</v>
      </c>
      <c r="H712" s="586">
        <v>1000000</v>
      </c>
      <c r="I712" s="1128">
        <v>500000</v>
      </c>
      <c r="J712" s="1002">
        <f t="shared" si="38"/>
        <v>1500000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</row>
    <row r="713" spans="1:248" s="16" customFormat="1" ht="15.75">
      <c r="A713" s="389"/>
      <c r="B713" s="389"/>
      <c r="C713" s="389"/>
      <c r="D713" s="750"/>
      <c r="E713" s="679"/>
      <c r="F713" s="680">
        <v>423600</v>
      </c>
      <c r="G713" s="681" t="s">
        <v>151</v>
      </c>
      <c r="H713" s="586"/>
      <c r="I713" s="1128">
        <v>30000</v>
      </c>
      <c r="J713" s="990">
        <f>H713+I713</f>
        <v>30000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</row>
    <row r="714" spans="1:248" s="16" customFormat="1" ht="16.5" thickBot="1">
      <c r="A714" s="389"/>
      <c r="B714" s="389"/>
      <c r="C714" s="389"/>
      <c r="D714" s="750"/>
      <c r="E714" s="398"/>
      <c r="F714" s="662">
        <v>423900</v>
      </c>
      <c r="G714" s="678" t="s">
        <v>345</v>
      </c>
      <c r="H714" s="595">
        <v>9200000</v>
      </c>
      <c r="I714" s="1137">
        <v>14500000</v>
      </c>
      <c r="J714" s="992">
        <f>H714+I714</f>
        <v>23700000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</row>
    <row r="715" spans="1:248" s="16" customFormat="1" ht="16.5" thickTop="1">
      <c r="A715" s="357"/>
      <c r="B715" s="357"/>
      <c r="C715" s="357"/>
      <c r="D715" s="357"/>
      <c r="E715" s="661">
        <v>199</v>
      </c>
      <c r="F715" s="812">
        <v>424</v>
      </c>
      <c r="G715" s="813" t="s">
        <v>261</v>
      </c>
      <c r="H715" s="641">
        <f>H717</f>
        <v>1600000</v>
      </c>
      <c r="I715" s="1165">
        <f>I716+I717+I723</f>
        <v>1000000</v>
      </c>
      <c r="J715" s="991">
        <f>H715+I715</f>
        <v>2600000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</row>
    <row r="716" spans="1:248" s="16" customFormat="1" ht="15.75">
      <c r="A716" s="389"/>
      <c r="B716" s="389"/>
      <c r="C716" s="389"/>
      <c r="D716" s="750"/>
      <c r="E716" s="672"/>
      <c r="F716" s="797">
        <v>424300</v>
      </c>
      <c r="G716" s="798" t="s">
        <v>579</v>
      </c>
      <c r="H716" s="612"/>
      <c r="I716" s="1166">
        <v>100000</v>
      </c>
      <c r="J716" s="1002">
        <f>H716+I716</f>
        <v>100000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</row>
    <row r="717" spans="1:248" s="16" customFormat="1" ht="15.75">
      <c r="A717" s="389"/>
      <c r="B717" s="389"/>
      <c r="C717" s="389"/>
      <c r="D717" s="750"/>
      <c r="E717" s="679"/>
      <c r="F717" s="680">
        <v>424900</v>
      </c>
      <c r="G717" s="681" t="s">
        <v>391</v>
      </c>
      <c r="H717" s="586">
        <v>1600000</v>
      </c>
      <c r="I717" s="1128">
        <v>200000</v>
      </c>
      <c r="J717" s="990">
        <f>H717+I717</f>
        <v>1800000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</row>
    <row r="718" spans="1:248" s="16" customFormat="1" ht="78.75">
      <c r="A718" s="389"/>
      <c r="B718" s="389"/>
      <c r="C718" s="389"/>
      <c r="D718" s="750"/>
      <c r="E718" s="675"/>
      <c r="F718" s="792"/>
      <c r="G718" s="799" t="s">
        <v>721</v>
      </c>
      <c r="H718" s="588"/>
      <c r="I718" s="1139"/>
      <c r="J718" s="100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</row>
    <row r="719" spans="1:248" s="16" customFormat="1" ht="31.5" customHeight="1">
      <c r="A719" s="773"/>
      <c r="B719" s="773"/>
      <c r="C719" s="1366">
        <v>473</v>
      </c>
      <c r="D719" s="767" t="s">
        <v>146</v>
      </c>
      <c r="E719" s="1359"/>
      <c r="F719" s="1359"/>
      <c r="G719" s="800" t="s">
        <v>147</v>
      </c>
      <c r="H719" s="771"/>
      <c r="I719" s="1128"/>
      <c r="J719" s="1018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</row>
    <row r="720" spans="1:248" s="16" customFormat="1" ht="45">
      <c r="A720" s="389"/>
      <c r="B720" s="770"/>
      <c r="C720" s="1367"/>
      <c r="D720" s="764" t="s">
        <v>148</v>
      </c>
      <c r="E720" s="1360"/>
      <c r="F720" s="1360"/>
      <c r="G720" s="801" t="s">
        <v>149</v>
      </c>
      <c r="H720" s="771"/>
      <c r="I720" s="1128"/>
      <c r="J720" s="1018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</row>
    <row r="721" spans="1:248" s="16" customFormat="1" ht="45.75" customHeight="1">
      <c r="A721" s="389"/>
      <c r="B721" s="770"/>
      <c r="C721" s="1367"/>
      <c r="D721" s="776"/>
      <c r="E721" s="1360"/>
      <c r="F721" s="1361"/>
      <c r="G721" s="802" t="s">
        <v>150</v>
      </c>
      <c r="H721" s="771"/>
      <c r="I721" s="1128"/>
      <c r="J721" s="1018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</row>
    <row r="722" spans="1:248" s="16" customFormat="1" ht="63">
      <c r="A722" s="774"/>
      <c r="B722" s="774"/>
      <c r="C722" s="779">
        <v>473</v>
      </c>
      <c r="D722" s="778" t="s">
        <v>163</v>
      </c>
      <c r="E722" s="680"/>
      <c r="F722" s="680"/>
      <c r="G722" s="803" t="s">
        <v>152</v>
      </c>
      <c r="H722" s="586"/>
      <c r="I722" s="1128"/>
      <c r="J722" s="101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</row>
    <row r="723" spans="1:248" s="16" customFormat="1" ht="16.5" thickBot="1">
      <c r="A723" s="773"/>
      <c r="B723" s="773"/>
      <c r="C723" s="773"/>
      <c r="D723" s="388"/>
      <c r="E723" s="662">
        <v>200</v>
      </c>
      <c r="F723" s="949">
        <v>424900</v>
      </c>
      <c r="G723" s="804" t="s">
        <v>261</v>
      </c>
      <c r="H723" s="823">
        <v>2500000</v>
      </c>
      <c r="I723" s="822">
        <v>700000</v>
      </c>
      <c r="J723" s="1039">
        <f>H723+I723</f>
        <v>3200000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</row>
    <row r="724" spans="1:248" s="16" customFormat="1" ht="16.5" thickBot="1">
      <c r="A724" s="780"/>
      <c r="B724" s="780"/>
      <c r="C724" s="780"/>
      <c r="D724" s="781"/>
      <c r="E724" s="805"/>
      <c r="F724" s="806"/>
      <c r="G724" s="807" t="s">
        <v>702</v>
      </c>
      <c r="H724" s="823">
        <f>H723</f>
        <v>2500000</v>
      </c>
      <c r="I724" s="823">
        <f>I723</f>
        <v>700000</v>
      </c>
      <c r="J724" s="1040">
        <f>H724+I724</f>
        <v>3200000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</row>
    <row r="725" spans="1:248" s="16" customFormat="1" ht="30.75" thickBot="1">
      <c r="A725" s="780"/>
      <c r="B725" s="780"/>
      <c r="C725" s="780"/>
      <c r="D725" s="781"/>
      <c r="E725" s="805"/>
      <c r="F725" s="806"/>
      <c r="G725" s="808" t="s">
        <v>703</v>
      </c>
      <c r="H725" s="823"/>
      <c r="I725" s="823"/>
      <c r="J725" s="1040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</row>
    <row r="726" spans="1:248" s="16" customFormat="1" ht="16.5" thickBot="1">
      <c r="A726" s="780"/>
      <c r="B726" s="780"/>
      <c r="C726" s="780"/>
      <c r="D726" s="781"/>
      <c r="E726" s="805"/>
      <c r="F726" s="806"/>
      <c r="G726" s="808" t="s">
        <v>591</v>
      </c>
      <c r="H726" s="822">
        <f>H723</f>
        <v>2500000</v>
      </c>
      <c r="I726" s="823"/>
      <c r="J726" s="1039">
        <f>H726+I726</f>
        <v>2500000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</row>
    <row r="727" spans="1:248" s="16" customFormat="1" ht="16.5" thickBot="1">
      <c r="A727" s="780"/>
      <c r="B727" s="780"/>
      <c r="C727" s="780"/>
      <c r="D727" s="781"/>
      <c r="E727" s="805"/>
      <c r="F727" s="806"/>
      <c r="G727" s="808" t="s">
        <v>77</v>
      </c>
      <c r="H727" s="822"/>
      <c r="I727" s="823">
        <v>700000</v>
      </c>
      <c r="J727" s="1039">
        <f>H727+I727</f>
        <v>700000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</row>
    <row r="728" spans="1:248" s="16" customFormat="1" ht="16.5" thickBot="1">
      <c r="A728" s="780"/>
      <c r="B728" s="780"/>
      <c r="C728" s="780"/>
      <c r="D728" s="781"/>
      <c r="E728" s="805"/>
      <c r="F728" s="806"/>
      <c r="G728" s="808" t="s">
        <v>65</v>
      </c>
      <c r="H728" s="822"/>
      <c r="I728" s="823"/>
      <c r="J728" s="1039">
        <f>H728+I728</f>
        <v>0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</row>
    <row r="729" spans="1:248" s="16" customFormat="1" ht="17.25" customHeight="1" thickBot="1">
      <c r="A729" s="780"/>
      <c r="B729" s="780"/>
      <c r="C729" s="780"/>
      <c r="D729" s="781"/>
      <c r="E729" s="805"/>
      <c r="F729" s="806"/>
      <c r="G729" s="807" t="s">
        <v>704</v>
      </c>
      <c r="H729" s="823">
        <f>H726</f>
        <v>2500000</v>
      </c>
      <c r="I729" s="823">
        <f>I727+I728</f>
        <v>700000</v>
      </c>
      <c r="J729" s="1040">
        <f>H729+I729</f>
        <v>3200000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</row>
    <row r="730" spans="1:248" s="16" customFormat="1" ht="133.5" customHeight="1">
      <c r="A730" s="389"/>
      <c r="B730" s="389"/>
      <c r="C730" s="782">
        <v>473</v>
      </c>
      <c r="D730" s="783" t="s">
        <v>161</v>
      </c>
      <c r="E730" s="793"/>
      <c r="F730" s="793"/>
      <c r="G730" s="796" t="s">
        <v>153</v>
      </c>
      <c r="H730" s="821"/>
      <c r="I730" s="821"/>
      <c r="J730" s="103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</row>
    <row r="731" spans="1:248" s="16" customFormat="1" ht="63.75" customHeight="1">
      <c r="A731" s="774"/>
      <c r="B731" s="774"/>
      <c r="C731" s="779">
        <v>473</v>
      </c>
      <c r="D731" s="778" t="s">
        <v>705</v>
      </c>
      <c r="E731" s="680"/>
      <c r="F731" s="680"/>
      <c r="G731" s="803" t="s">
        <v>154</v>
      </c>
      <c r="H731" s="821"/>
      <c r="I731" s="821"/>
      <c r="J731" s="103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</row>
    <row r="732" spans="1:248" s="16" customFormat="1" ht="16.5" thickBot="1">
      <c r="A732" s="773"/>
      <c r="B732" s="773"/>
      <c r="C732" s="773"/>
      <c r="D732" s="388"/>
      <c r="E732" s="672"/>
      <c r="F732" s="809"/>
      <c r="G732" s="810"/>
      <c r="H732" s="862"/>
      <c r="I732" s="823"/>
      <c r="J732" s="103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</row>
    <row r="733" spans="1:248" s="16" customFormat="1" ht="16.5" thickBot="1">
      <c r="A733" s="777"/>
      <c r="B733" s="772"/>
      <c r="C733" s="772"/>
      <c r="D733" s="360"/>
      <c r="E733" s="679">
        <v>201</v>
      </c>
      <c r="F733" s="809">
        <v>512000</v>
      </c>
      <c r="G733" s="810" t="s">
        <v>265</v>
      </c>
      <c r="H733" s="950">
        <v>3000000</v>
      </c>
      <c r="I733" s="823"/>
      <c r="J733" s="1039">
        <f>H733+I733</f>
        <v>3000000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</row>
    <row r="734" spans="1:248" s="16" customFormat="1" ht="16.5" thickBot="1">
      <c r="A734" s="775"/>
      <c r="B734" s="387"/>
      <c r="C734" s="387"/>
      <c r="D734" s="387"/>
      <c r="E734" s="666"/>
      <c r="F734" s="809"/>
      <c r="G734" s="811" t="s">
        <v>158</v>
      </c>
      <c r="H734" s="823">
        <f>H733</f>
        <v>3000000</v>
      </c>
      <c r="I734" s="823"/>
      <c r="J734" s="1040">
        <f>H734+I734</f>
        <v>3000000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</row>
    <row r="735" spans="1:248" s="16" customFormat="1" ht="33" thickBot="1" thickTop="1">
      <c r="A735" s="389"/>
      <c r="B735" s="389"/>
      <c r="C735" s="389"/>
      <c r="D735" s="750"/>
      <c r="E735" s="675"/>
      <c r="F735" s="809"/>
      <c r="G735" s="865" t="s">
        <v>162</v>
      </c>
      <c r="H735" s="825"/>
      <c r="I735" s="823"/>
      <c r="J735" s="1040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</row>
    <row r="736" spans="1:248" s="16" customFormat="1" ht="16.5" thickBot="1">
      <c r="A736" s="389"/>
      <c r="B736" s="389"/>
      <c r="C736" s="389"/>
      <c r="D736" s="750"/>
      <c r="E736" s="675"/>
      <c r="F736" s="809"/>
      <c r="G736" s="865" t="s">
        <v>591</v>
      </c>
      <c r="H736" s="822">
        <f>H734</f>
        <v>3000000</v>
      </c>
      <c r="I736" s="823"/>
      <c r="J736" s="1039">
        <f>H736+I736</f>
        <v>3000000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</row>
    <row r="737" spans="1:248" s="16" customFormat="1" ht="16.5" thickBot="1">
      <c r="A737" s="389"/>
      <c r="B737" s="389"/>
      <c r="C737" s="389"/>
      <c r="D737" s="750"/>
      <c r="E737" s="675"/>
      <c r="F737" s="809"/>
      <c r="G737" s="866" t="s">
        <v>159</v>
      </c>
      <c r="H737" s="823">
        <f>H736</f>
        <v>3000000</v>
      </c>
      <c r="I737" s="823"/>
      <c r="J737" s="1040">
        <f>H737+I737</f>
        <v>3000000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</row>
    <row r="738" spans="1:248" s="16" customFormat="1" ht="16.5" thickTop="1">
      <c r="A738" s="750"/>
      <c r="B738" s="389"/>
      <c r="C738" s="1362"/>
      <c r="D738" s="770"/>
      <c r="E738" s="680">
        <v>202</v>
      </c>
      <c r="F738" s="663">
        <v>425</v>
      </c>
      <c r="G738" s="664" t="s">
        <v>298</v>
      </c>
      <c r="H738" s="568">
        <f>H739+H740</f>
        <v>3000000</v>
      </c>
      <c r="I738" s="1113">
        <f>I739+I740</f>
        <v>1500000</v>
      </c>
      <c r="J738" s="991">
        <f aca="true" t="shared" si="39" ref="J738:J747">H738+I738</f>
        <v>4500000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</row>
    <row r="739" spans="1:248" s="16" customFormat="1" ht="15.75">
      <c r="A739" s="750"/>
      <c r="B739" s="389"/>
      <c r="C739" s="1362"/>
      <c r="D739" s="770"/>
      <c r="E739" s="680"/>
      <c r="F739" s="797">
        <v>425100</v>
      </c>
      <c r="G739" s="677" t="s">
        <v>523</v>
      </c>
      <c r="H739" s="643">
        <v>2000000</v>
      </c>
      <c r="I739" s="1167">
        <v>1000000</v>
      </c>
      <c r="J739" s="990">
        <f t="shared" si="39"/>
        <v>3000000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</row>
    <row r="740" spans="1:248" s="16" customFormat="1" ht="16.5" thickBot="1">
      <c r="A740" s="712"/>
      <c r="B740" s="353"/>
      <c r="C740" s="353"/>
      <c r="D740" s="735"/>
      <c r="E740" s="666"/>
      <c r="F740" s="791">
        <v>425200</v>
      </c>
      <c r="G740" s="650" t="s">
        <v>340</v>
      </c>
      <c r="H740" s="574">
        <v>1000000</v>
      </c>
      <c r="I740" s="1114">
        <v>500000</v>
      </c>
      <c r="J740" s="992">
        <f t="shared" si="39"/>
        <v>1500000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</row>
    <row r="741" spans="1:248" s="16" customFormat="1" ht="16.5" thickTop="1">
      <c r="A741" s="349"/>
      <c r="B741" s="349"/>
      <c r="C741" s="349"/>
      <c r="D741" s="713"/>
      <c r="E741" s="660">
        <v>203</v>
      </c>
      <c r="F741" s="663">
        <v>426</v>
      </c>
      <c r="G741" s="664" t="s">
        <v>263</v>
      </c>
      <c r="H741" s="568">
        <f>H742+H743+H744+H745</f>
        <v>9030000</v>
      </c>
      <c r="I741" s="1113">
        <f>I742+I743+I744+I745</f>
        <v>11070000</v>
      </c>
      <c r="J741" s="991">
        <f t="shared" si="39"/>
        <v>20100000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</row>
    <row r="742" spans="1:248" s="16" customFormat="1" ht="15.75">
      <c r="A742" s="346"/>
      <c r="B742" s="346"/>
      <c r="C742" s="346"/>
      <c r="D742" s="710"/>
      <c r="E742" s="672"/>
      <c r="F742" s="793">
        <v>426100</v>
      </c>
      <c r="G742" s="794" t="s">
        <v>238</v>
      </c>
      <c r="H742" s="589">
        <v>630000</v>
      </c>
      <c r="I742" s="1136">
        <v>200000</v>
      </c>
      <c r="J742" s="1002">
        <f t="shared" si="39"/>
        <v>830000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</row>
    <row r="743" spans="1:248" s="16" customFormat="1" ht="15.75">
      <c r="A743" s="346"/>
      <c r="B743" s="346"/>
      <c r="C743" s="346"/>
      <c r="D743" s="710"/>
      <c r="E743" s="679"/>
      <c r="F743" s="680">
        <v>426400</v>
      </c>
      <c r="G743" s="681" t="s">
        <v>574</v>
      </c>
      <c r="H743" s="566">
        <v>400000</v>
      </c>
      <c r="I743" s="1120">
        <v>300000</v>
      </c>
      <c r="J743" s="1002">
        <f t="shared" si="39"/>
        <v>700000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</row>
    <row r="744" spans="1:248" s="16" customFormat="1" ht="31.5">
      <c r="A744" s="346"/>
      <c r="B744" s="346"/>
      <c r="C744" s="346"/>
      <c r="D744" s="710"/>
      <c r="E744" s="679"/>
      <c r="F744" s="680">
        <v>426800</v>
      </c>
      <c r="G744" s="678" t="s">
        <v>575</v>
      </c>
      <c r="H744" s="567">
        <v>5000000</v>
      </c>
      <c r="I744" s="1115">
        <v>9570000</v>
      </c>
      <c r="J744" s="1002">
        <f t="shared" si="39"/>
        <v>14570000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</row>
    <row r="745" spans="1:248" s="16" customFormat="1" ht="16.5" thickBot="1">
      <c r="A745" s="346"/>
      <c r="B745" s="346"/>
      <c r="C745" s="346"/>
      <c r="D745" s="710"/>
      <c r="E745" s="398"/>
      <c r="F745" s="662">
        <v>426900</v>
      </c>
      <c r="G745" s="678" t="s">
        <v>398</v>
      </c>
      <c r="H745" s="595">
        <v>3000000</v>
      </c>
      <c r="I745" s="1137">
        <v>1000000</v>
      </c>
      <c r="J745" s="992">
        <f t="shared" si="39"/>
        <v>4000000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</row>
    <row r="746" spans="1:248" s="16" customFormat="1" ht="17.25" thickBot="1" thickTop="1">
      <c r="A746" s="347"/>
      <c r="B746" s="347"/>
      <c r="C746" s="347"/>
      <c r="D746" s="711"/>
      <c r="E746" s="667">
        <v>204</v>
      </c>
      <c r="F746" s="668">
        <v>441</v>
      </c>
      <c r="G746" s="669" t="s">
        <v>358</v>
      </c>
      <c r="H746" s="570">
        <v>50000</v>
      </c>
      <c r="I746" s="1116"/>
      <c r="J746" s="986">
        <f t="shared" si="39"/>
        <v>50000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</row>
    <row r="747" spans="1:248" s="16" customFormat="1" ht="17.25" thickBot="1" thickTop="1">
      <c r="A747" s="347"/>
      <c r="B747" s="347"/>
      <c r="C747" s="347"/>
      <c r="D747" s="711"/>
      <c r="E747" s="667">
        <v>205</v>
      </c>
      <c r="F747" s="668">
        <v>444</v>
      </c>
      <c r="G747" s="669" t="s">
        <v>108</v>
      </c>
      <c r="H747" s="570">
        <v>30000</v>
      </c>
      <c r="I747" s="1161"/>
      <c r="J747" s="986">
        <f t="shared" si="39"/>
        <v>30000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</row>
    <row r="748" spans="1:248" s="16" customFormat="1" ht="33" thickBot="1" thickTop="1">
      <c r="A748" s="347"/>
      <c r="B748" s="347"/>
      <c r="C748" s="347"/>
      <c r="D748" s="711"/>
      <c r="E748" s="667">
        <v>206</v>
      </c>
      <c r="F748" s="668">
        <v>472</v>
      </c>
      <c r="G748" s="669" t="s">
        <v>337</v>
      </c>
      <c r="H748" s="570"/>
      <c r="I748" s="1116"/>
      <c r="J748" s="98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</row>
    <row r="749" spans="1:248" s="16" customFormat="1" ht="16.5" thickTop="1">
      <c r="A749" s="346"/>
      <c r="B749" s="346"/>
      <c r="C749" s="346"/>
      <c r="D749" s="710"/>
      <c r="E749" s="672">
        <v>207</v>
      </c>
      <c r="F749" s="795">
        <v>482</v>
      </c>
      <c r="G749" s="796" t="s">
        <v>404</v>
      </c>
      <c r="H749" s="584">
        <f>H750+H751</f>
        <v>150000</v>
      </c>
      <c r="I749" s="1127">
        <f>I750+I751</f>
        <v>0</v>
      </c>
      <c r="J749" s="1019">
        <f aca="true" t="shared" si="40" ref="J749:J756">H749+I749</f>
        <v>150000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</row>
    <row r="750" spans="1:248" s="16" customFormat="1" ht="15.75">
      <c r="A750" s="346"/>
      <c r="B750" s="346"/>
      <c r="C750" s="346"/>
      <c r="D750" s="710"/>
      <c r="E750" s="679"/>
      <c r="F750" s="797">
        <v>482100</v>
      </c>
      <c r="G750" s="794" t="s">
        <v>357</v>
      </c>
      <c r="H750" s="589">
        <v>50000</v>
      </c>
      <c r="I750" s="1127"/>
      <c r="J750" s="1002">
        <f t="shared" si="40"/>
        <v>50000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</row>
    <row r="751" spans="1:248" s="16" customFormat="1" ht="16.5" thickBot="1">
      <c r="A751" s="346"/>
      <c r="B751" s="346"/>
      <c r="C751" s="346"/>
      <c r="D751" s="710"/>
      <c r="E751" s="665"/>
      <c r="F751" s="649">
        <v>482200</v>
      </c>
      <c r="G751" s="650" t="s">
        <v>405</v>
      </c>
      <c r="H751" s="569">
        <v>100000</v>
      </c>
      <c r="I751" s="1114"/>
      <c r="J751" s="988">
        <f t="shared" si="40"/>
        <v>100000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</row>
    <row r="752" spans="1:248" s="16" customFormat="1" ht="32.25" thickTop="1">
      <c r="A752" s="349"/>
      <c r="B752" s="349"/>
      <c r="C752" s="349"/>
      <c r="D752" s="713"/>
      <c r="E752" s="660">
        <v>208</v>
      </c>
      <c r="F752" s="812">
        <v>483</v>
      </c>
      <c r="G752" s="813" t="s">
        <v>356</v>
      </c>
      <c r="H752" s="585">
        <f>H753</f>
        <v>20000</v>
      </c>
      <c r="I752" s="1121">
        <f>I753</f>
        <v>0</v>
      </c>
      <c r="J752" s="991">
        <f t="shared" si="40"/>
        <v>20000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</row>
    <row r="753" spans="1:248" s="16" customFormat="1" ht="32.25" thickBot="1">
      <c r="A753" s="346"/>
      <c r="B753" s="346"/>
      <c r="C753" s="346"/>
      <c r="D753" s="710"/>
      <c r="E753" s="665"/>
      <c r="F753" s="666">
        <v>483100</v>
      </c>
      <c r="G753" s="650" t="s">
        <v>356</v>
      </c>
      <c r="H753" s="569">
        <v>20000</v>
      </c>
      <c r="I753" s="1114"/>
      <c r="J753" s="988">
        <f t="shared" si="40"/>
        <v>20000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</row>
    <row r="754" spans="1:248" s="16" customFormat="1" ht="16.5" thickTop="1">
      <c r="A754" s="349"/>
      <c r="B754" s="349"/>
      <c r="C754" s="349"/>
      <c r="D754" s="713"/>
      <c r="E754" s="660">
        <v>209</v>
      </c>
      <c r="F754" s="812">
        <v>511</v>
      </c>
      <c r="G754" s="813" t="s">
        <v>338</v>
      </c>
      <c r="H754" s="585">
        <f>H755+H756</f>
        <v>3600000</v>
      </c>
      <c r="I754" s="1121">
        <f>I756</f>
        <v>0</v>
      </c>
      <c r="J754" s="991">
        <f t="shared" si="40"/>
        <v>3600000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</row>
    <row r="755" spans="1:248" s="16" customFormat="1" ht="31.5">
      <c r="A755" s="346"/>
      <c r="B755" s="346"/>
      <c r="C755" s="346"/>
      <c r="D755" s="710"/>
      <c r="E755" s="675"/>
      <c r="F755" s="676">
        <v>511300</v>
      </c>
      <c r="G755" s="677" t="s">
        <v>98</v>
      </c>
      <c r="H755" s="643">
        <v>3600000</v>
      </c>
      <c r="I755" s="1117"/>
      <c r="J755" s="992">
        <f>H755+I755</f>
        <v>3600000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</row>
    <row r="756" spans="1:248" s="16" customFormat="1" ht="16.5" thickBot="1">
      <c r="A756" s="353"/>
      <c r="B756" s="353"/>
      <c r="C756" s="353"/>
      <c r="D756" s="712"/>
      <c r="E756" s="665"/>
      <c r="F756" s="666">
        <v>511400</v>
      </c>
      <c r="G756" s="650" t="s">
        <v>403</v>
      </c>
      <c r="H756" s="569"/>
      <c r="I756" s="1114"/>
      <c r="J756" s="988">
        <f t="shared" si="40"/>
        <v>0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</row>
    <row r="757" spans="1:248" s="16" customFormat="1" ht="16.5" thickTop="1">
      <c r="A757" s="346"/>
      <c r="B757" s="346"/>
      <c r="C757" s="346"/>
      <c r="D757" s="710"/>
      <c r="E757" s="672">
        <v>210</v>
      </c>
      <c r="F757" s="673">
        <v>512</v>
      </c>
      <c r="G757" s="688" t="s">
        <v>265</v>
      </c>
      <c r="H757" s="577">
        <f>H758</f>
        <v>3850000</v>
      </c>
      <c r="I757" s="1130">
        <f>I758</f>
        <v>0</v>
      </c>
      <c r="J757" s="1019">
        <f aca="true" t="shared" si="41" ref="J757:J765">H757+I757</f>
        <v>3850000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</row>
    <row r="758" spans="1:248" s="16" customFormat="1" ht="15.75">
      <c r="A758" s="346"/>
      <c r="B758" s="346"/>
      <c r="C758" s="346"/>
      <c r="D758" s="710"/>
      <c r="E758" s="675"/>
      <c r="F758" s="398">
        <v>512000</v>
      </c>
      <c r="G758" s="678" t="s">
        <v>265</v>
      </c>
      <c r="H758" s="586">
        <v>3850000</v>
      </c>
      <c r="I758" s="1128"/>
      <c r="J758" s="990">
        <f t="shared" si="41"/>
        <v>3850000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</row>
    <row r="759" spans="1:248" s="16" customFormat="1" ht="15.75">
      <c r="A759" s="346"/>
      <c r="B759" s="346"/>
      <c r="C759" s="346"/>
      <c r="D759" s="710"/>
      <c r="E759" s="680">
        <v>211</v>
      </c>
      <c r="F759" s="826">
        <v>513</v>
      </c>
      <c r="G759" s="827" t="s">
        <v>155</v>
      </c>
      <c r="H759" s="642">
        <f>H760</f>
        <v>0</v>
      </c>
      <c r="I759" s="1168"/>
      <c r="J759" s="987">
        <v>0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</row>
    <row r="760" spans="1:248" s="16" customFormat="1" ht="39" customHeight="1" thickBot="1">
      <c r="A760" s="346"/>
      <c r="B760" s="346"/>
      <c r="C760" s="346"/>
      <c r="D760" s="710"/>
      <c r="E760" s="666"/>
      <c r="F760" s="665">
        <v>513000</v>
      </c>
      <c r="G760" s="678" t="s">
        <v>156</v>
      </c>
      <c r="H760" s="574">
        <v>0</v>
      </c>
      <c r="I760" s="1119"/>
      <c r="J760" s="988">
        <v>0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</row>
    <row r="761" spans="1:248" s="16" customFormat="1" ht="17.25" thickBot="1" thickTop="1">
      <c r="A761" s="347"/>
      <c r="B761" s="349"/>
      <c r="C761" s="349"/>
      <c r="D761" s="713"/>
      <c r="E761" s="670">
        <v>212</v>
      </c>
      <c r="F761" s="814">
        <v>515</v>
      </c>
      <c r="G761" s="815" t="s">
        <v>521</v>
      </c>
      <c r="H761" s="583">
        <f>H762</f>
        <v>0</v>
      </c>
      <c r="I761" s="1169"/>
      <c r="J761" s="999">
        <f t="shared" si="41"/>
        <v>0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</row>
    <row r="762" spans="1:248" s="16" customFormat="1" ht="17.25" thickBot="1" thickTop="1">
      <c r="A762" s="346"/>
      <c r="B762" s="348"/>
      <c r="C762" s="348"/>
      <c r="D762" s="751"/>
      <c r="E762" s="666"/>
      <c r="F762" s="649">
        <v>515100</v>
      </c>
      <c r="G762" s="816" t="s">
        <v>99</v>
      </c>
      <c r="H762" s="574">
        <v>0</v>
      </c>
      <c r="I762" s="1114"/>
      <c r="J762" s="988">
        <f t="shared" si="41"/>
        <v>0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</row>
    <row r="763" spans="1:248" s="16" customFormat="1" ht="32.25" thickTop="1">
      <c r="A763" s="349"/>
      <c r="B763" s="349"/>
      <c r="C763" s="349"/>
      <c r="D763" s="734"/>
      <c r="E763" s="817"/>
      <c r="F763" s="670"/>
      <c r="G763" s="664" t="s">
        <v>465</v>
      </c>
      <c r="H763" s="575"/>
      <c r="I763" s="1121"/>
      <c r="J763" s="99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</row>
    <row r="764" spans="1:248" s="16" customFormat="1" ht="15.75">
      <c r="A764" s="346"/>
      <c r="B764" s="346"/>
      <c r="C764" s="346"/>
      <c r="D764" s="717"/>
      <c r="E764" s="655"/>
      <c r="F764" s="675"/>
      <c r="G764" s="681" t="s">
        <v>63</v>
      </c>
      <c r="H764" s="578">
        <f>H689+H691+H693+H694+H695+H697+H705+H708+H715+H734+H738+H741+H746+H747+H749+H752+H754+H757+H759+H761+H729</f>
        <v>53610000</v>
      </c>
      <c r="I764" s="1142"/>
      <c r="J764" s="1018">
        <f t="shared" si="41"/>
        <v>53610000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</row>
    <row r="765" spans="1:248" s="16" customFormat="1" ht="15.75">
      <c r="A765" s="346"/>
      <c r="B765" s="346"/>
      <c r="C765" s="346"/>
      <c r="D765" s="717"/>
      <c r="E765" s="655"/>
      <c r="F765" s="689"/>
      <c r="G765" s="818" t="s">
        <v>592</v>
      </c>
      <c r="H765" s="578"/>
      <c r="I765" s="1142">
        <f>I697+I705+I708+I715+I738+I741</f>
        <v>42000000</v>
      </c>
      <c r="J765" s="1019">
        <f t="shared" si="41"/>
        <v>42000000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</row>
    <row r="766" spans="1:248" s="16" customFormat="1" ht="15.75">
      <c r="A766" s="346"/>
      <c r="B766" s="346"/>
      <c r="C766" s="346"/>
      <c r="D766" s="717"/>
      <c r="E766" s="655"/>
      <c r="F766" s="689"/>
      <c r="G766" s="819" t="s">
        <v>65</v>
      </c>
      <c r="H766" s="624"/>
      <c r="I766" s="1142"/>
      <c r="J766" s="101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</row>
    <row r="767" spans="1:248" s="16" customFormat="1" ht="16.5" thickBot="1">
      <c r="A767" s="346"/>
      <c r="B767" s="346"/>
      <c r="C767" s="346"/>
      <c r="D767" s="717"/>
      <c r="E767" s="655"/>
      <c r="F767" s="675"/>
      <c r="G767" s="820" t="s">
        <v>218</v>
      </c>
      <c r="H767" s="622">
        <f>H764</f>
        <v>53610000</v>
      </c>
      <c r="I767" s="1142">
        <f>I765+I766</f>
        <v>42000000</v>
      </c>
      <c r="J767" s="1019">
        <f>H767+I767</f>
        <v>95610000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</row>
    <row r="768" spans="1:248" s="16" customFormat="1" ht="16.5" thickTop="1">
      <c r="A768" s="129"/>
      <c r="B768" s="129"/>
      <c r="C768" s="129">
        <v>911</v>
      </c>
      <c r="D768" s="742"/>
      <c r="E768" s="327"/>
      <c r="F768" s="127"/>
      <c r="G768" s="128" t="s">
        <v>532</v>
      </c>
      <c r="H768" s="568"/>
      <c r="I768" s="1113"/>
      <c r="J768" s="99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</row>
    <row r="769" spans="1:248" s="16" customFormat="1" ht="32.25" thickBot="1">
      <c r="A769" s="47"/>
      <c r="B769" s="47">
        <v>3.17</v>
      </c>
      <c r="C769" s="47"/>
      <c r="D769" s="370"/>
      <c r="E769" s="339"/>
      <c r="F769" s="48"/>
      <c r="G769" s="61" t="s">
        <v>305</v>
      </c>
      <c r="H769" s="567"/>
      <c r="I769" s="1115"/>
      <c r="J769" s="983"/>
      <c r="K769" s="2"/>
      <c r="L769" s="2"/>
      <c r="M769" s="2" t="s">
        <v>678</v>
      </c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</row>
    <row r="770" spans="1:248" s="16" customFormat="1" ht="32.25" thickTop="1">
      <c r="A770" s="349"/>
      <c r="B770" s="349"/>
      <c r="C770" s="349"/>
      <c r="D770" s="713"/>
      <c r="E770" s="660">
        <v>213</v>
      </c>
      <c r="F770" s="663">
        <v>411</v>
      </c>
      <c r="G770" s="664" t="s">
        <v>390</v>
      </c>
      <c r="H770" s="568">
        <f>H771</f>
        <v>19500000</v>
      </c>
      <c r="I770" s="1113">
        <f>I771</f>
        <v>3767000</v>
      </c>
      <c r="J770" s="984">
        <f>H770+I770</f>
        <v>23267000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</row>
    <row r="771" spans="1:248" s="16" customFormat="1" ht="16.5" thickBot="1">
      <c r="A771" s="353"/>
      <c r="B771" s="353"/>
      <c r="C771" s="353"/>
      <c r="D771" s="712"/>
      <c r="E771" s="665"/>
      <c r="F771" s="666">
        <v>411110</v>
      </c>
      <c r="G771" s="650" t="s">
        <v>253</v>
      </c>
      <c r="H771" s="569">
        <v>19500000</v>
      </c>
      <c r="I771" s="1114">
        <v>3767000</v>
      </c>
      <c r="J771" s="988">
        <f aca="true" t="shared" si="42" ref="J771:J801">H771+I771</f>
        <v>23267000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</row>
    <row r="772" spans="1:248" s="16" customFormat="1" ht="32.25" thickTop="1">
      <c r="A772" s="349"/>
      <c r="B772" s="349"/>
      <c r="C772" s="349"/>
      <c r="D772" s="713"/>
      <c r="E772" s="660">
        <v>214</v>
      </c>
      <c r="F772" s="663">
        <v>412</v>
      </c>
      <c r="G772" s="664" t="s">
        <v>233</v>
      </c>
      <c r="H772" s="568">
        <f>H773</f>
        <v>3500000</v>
      </c>
      <c r="I772" s="1113">
        <f>I773</f>
        <v>675000</v>
      </c>
      <c r="J772" s="991">
        <f>J773</f>
        <v>4175000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</row>
    <row r="773" spans="1:248" s="16" customFormat="1" ht="32.25" thickBot="1">
      <c r="A773" s="353"/>
      <c r="B773" s="353"/>
      <c r="C773" s="353"/>
      <c r="D773" s="712"/>
      <c r="E773" s="665"/>
      <c r="F773" s="666">
        <v>412000</v>
      </c>
      <c r="G773" s="650" t="s">
        <v>233</v>
      </c>
      <c r="H773" s="569">
        <v>3500000</v>
      </c>
      <c r="I773" s="1114">
        <v>675000</v>
      </c>
      <c r="J773" s="988">
        <f>H773+I773</f>
        <v>4175000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</row>
    <row r="774" spans="1:248" s="16" customFormat="1" ht="17.25" thickBot="1" thickTop="1">
      <c r="A774" s="347"/>
      <c r="B774" s="347"/>
      <c r="C774" s="347"/>
      <c r="D774" s="711"/>
      <c r="E774" s="667">
        <v>215</v>
      </c>
      <c r="F774" s="668">
        <v>413</v>
      </c>
      <c r="G774" s="669" t="s">
        <v>411</v>
      </c>
      <c r="H774" s="570"/>
      <c r="I774" s="1161">
        <v>305000</v>
      </c>
      <c r="J774" s="1024">
        <f>H774+I774</f>
        <v>305000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</row>
    <row r="775" spans="1:248" s="16" customFormat="1" ht="17.25" thickBot="1" thickTop="1">
      <c r="A775" s="349"/>
      <c r="B775" s="349"/>
      <c r="C775" s="349"/>
      <c r="D775" s="713"/>
      <c r="E775" s="670">
        <v>216</v>
      </c>
      <c r="F775" s="658">
        <v>414</v>
      </c>
      <c r="G775" s="671" t="s">
        <v>254</v>
      </c>
      <c r="H775" s="603">
        <v>0</v>
      </c>
      <c r="I775" s="1144">
        <v>140000</v>
      </c>
      <c r="J775" s="984">
        <f t="shared" si="42"/>
        <v>140000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</row>
    <row r="776" spans="1:248" s="16" customFormat="1" ht="17.25" thickBot="1" thickTop="1">
      <c r="A776" s="346"/>
      <c r="B776" s="346"/>
      <c r="C776" s="346"/>
      <c r="D776" s="710"/>
      <c r="E776" s="667">
        <v>217</v>
      </c>
      <c r="F776" s="668">
        <v>416</v>
      </c>
      <c r="G776" s="669" t="s">
        <v>530</v>
      </c>
      <c r="H776" s="570">
        <v>110000</v>
      </c>
      <c r="I776" s="1161"/>
      <c r="J776" s="986">
        <f>H776+I776</f>
        <v>110000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</row>
    <row r="777" spans="1:248" s="16" customFormat="1" ht="16.5" thickTop="1">
      <c r="A777" s="346"/>
      <c r="B777" s="346"/>
      <c r="C777" s="346"/>
      <c r="D777" s="710"/>
      <c r="E777" s="672">
        <v>218</v>
      </c>
      <c r="F777" s="673">
        <v>421</v>
      </c>
      <c r="G777" s="674" t="s">
        <v>234</v>
      </c>
      <c r="H777" s="577">
        <f>H778+H779+H780+H781+H782</f>
        <v>3630000</v>
      </c>
      <c r="I777" s="1130">
        <f>I778+I779+I780+I781+I782</f>
        <v>686000</v>
      </c>
      <c r="J777" s="1006">
        <f t="shared" si="42"/>
        <v>4316000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</row>
    <row r="778" spans="1:248" s="16" customFormat="1" ht="15.75">
      <c r="A778" s="346"/>
      <c r="B778" s="346"/>
      <c r="C778" s="346"/>
      <c r="D778" s="710"/>
      <c r="E778" s="675"/>
      <c r="F778" s="676">
        <v>421100</v>
      </c>
      <c r="G778" s="677" t="s">
        <v>257</v>
      </c>
      <c r="H778" s="601"/>
      <c r="I778" s="1167">
        <v>160000</v>
      </c>
      <c r="J778" s="990">
        <f t="shared" si="42"/>
        <v>160000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</row>
    <row r="779" spans="1:248" s="16" customFormat="1" ht="15.75">
      <c r="A779" s="346"/>
      <c r="B779" s="346"/>
      <c r="C779" s="346"/>
      <c r="D779" s="710"/>
      <c r="E779" s="398"/>
      <c r="F779" s="662">
        <v>421200</v>
      </c>
      <c r="G779" s="678" t="s">
        <v>297</v>
      </c>
      <c r="H779" s="567">
        <v>3000000</v>
      </c>
      <c r="I779" s="1115"/>
      <c r="J779" s="992">
        <f t="shared" si="42"/>
        <v>3000000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</row>
    <row r="780" spans="1:248" s="16" customFormat="1" ht="15.75">
      <c r="A780" s="346"/>
      <c r="B780" s="346"/>
      <c r="C780" s="346"/>
      <c r="D780" s="710"/>
      <c r="E780" s="679"/>
      <c r="F780" s="680">
        <v>421300</v>
      </c>
      <c r="G780" s="681" t="s">
        <v>258</v>
      </c>
      <c r="H780" s="566">
        <v>630000</v>
      </c>
      <c r="I780" s="1120">
        <v>135000</v>
      </c>
      <c r="J780" s="990">
        <f t="shared" si="42"/>
        <v>765000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</row>
    <row r="781" spans="1:248" s="16" customFormat="1" ht="15.75">
      <c r="A781" s="346"/>
      <c r="B781" s="346"/>
      <c r="C781" s="346"/>
      <c r="D781" s="710"/>
      <c r="E781" s="679"/>
      <c r="F781" s="680">
        <v>421400</v>
      </c>
      <c r="G781" s="681" t="s">
        <v>342</v>
      </c>
      <c r="H781" s="566"/>
      <c r="I781" s="1120">
        <v>61000</v>
      </c>
      <c r="J781" s="990">
        <f t="shared" si="42"/>
        <v>61000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</row>
    <row r="782" spans="1:248" s="16" customFormat="1" ht="16.5" thickBot="1">
      <c r="A782" s="353"/>
      <c r="B782" s="353"/>
      <c r="C782" s="353"/>
      <c r="D782" s="712"/>
      <c r="E782" s="665"/>
      <c r="F782" s="666">
        <v>421500</v>
      </c>
      <c r="G782" s="650" t="s">
        <v>259</v>
      </c>
      <c r="H782" s="569"/>
      <c r="I782" s="1114">
        <v>330000</v>
      </c>
      <c r="J782" s="988">
        <f t="shared" si="42"/>
        <v>330000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</row>
    <row r="783" spans="1:248" s="16" customFormat="1" ht="17.25" thickBot="1" thickTop="1">
      <c r="A783" s="353"/>
      <c r="B783" s="353"/>
      <c r="C783" s="353"/>
      <c r="D783" s="712"/>
      <c r="E783" s="682">
        <v>219</v>
      </c>
      <c r="F783" s="683">
        <v>422</v>
      </c>
      <c r="G783" s="636" t="s">
        <v>531</v>
      </c>
      <c r="H783" s="616">
        <v>60000</v>
      </c>
      <c r="I783" s="1160">
        <v>75000</v>
      </c>
      <c r="J783" s="991">
        <f t="shared" si="42"/>
        <v>135000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</row>
    <row r="784" spans="1:248" s="16" customFormat="1" ht="17.25" thickBot="1" thickTop="1">
      <c r="A784" s="353"/>
      <c r="B784" s="353"/>
      <c r="C784" s="353"/>
      <c r="D784" s="712"/>
      <c r="E784" s="682">
        <v>220</v>
      </c>
      <c r="F784" s="683">
        <v>423</v>
      </c>
      <c r="G784" s="636" t="s">
        <v>237</v>
      </c>
      <c r="H784" s="616">
        <v>80000</v>
      </c>
      <c r="I784" s="1160">
        <v>290000</v>
      </c>
      <c r="J784" s="991">
        <f t="shared" si="42"/>
        <v>370000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</row>
    <row r="785" spans="1:248" s="16" customFormat="1" ht="17.25" thickBot="1" thickTop="1">
      <c r="A785" s="347"/>
      <c r="B785" s="347"/>
      <c r="C785" s="347"/>
      <c r="D785" s="711"/>
      <c r="E785" s="667">
        <v>221</v>
      </c>
      <c r="F785" s="668">
        <v>424</v>
      </c>
      <c r="G785" s="669" t="s">
        <v>261</v>
      </c>
      <c r="H785" s="570">
        <v>200000</v>
      </c>
      <c r="I785" s="1161">
        <v>250000</v>
      </c>
      <c r="J785" s="991">
        <f t="shared" si="42"/>
        <v>450000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</row>
    <row r="786" spans="1:248" s="16" customFormat="1" ht="16.5" thickTop="1">
      <c r="A786" s="346"/>
      <c r="B786" s="346"/>
      <c r="C786" s="346"/>
      <c r="D786" s="710"/>
      <c r="E786" s="672">
        <v>222</v>
      </c>
      <c r="F786" s="673">
        <v>425</v>
      </c>
      <c r="G786" s="674" t="s">
        <v>298</v>
      </c>
      <c r="H786" s="577">
        <f>H787+H788</f>
        <v>1780000</v>
      </c>
      <c r="I786" s="1130">
        <f>I787</f>
        <v>0</v>
      </c>
      <c r="J786" s="984">
        <f t="shared" si="42"/>
        <v>1780000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</row>
    <row r="787" spans="1:248" s="16" customFormat="1" ht="31.5">
      <c r="A787" s="346"/>
      <c r="B787" s="346"/>
      <c r="C787" s="346"/>
      <c r="D787" s="710"/>
      <c r="E787" s="398"/>
      <c r="F787" s="662">
        <v>425100</v>
      </c>
      <c r="G787" s="19" t="s">
        <v>350</v>
      </c>
      <c r="H787" s="567">
        <v>1680000</v>
      </c>
      <c r="I787" s="1115"/>
      <c r="J787" s="985">
        <f t="shared" si="42"/>
        <v>1680000</v>
      </c>
      <c r="K787" s="276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</row>
    <row r="788" spans="1:248" s="16" customFormat="1" ht="16.5" thickBot="1">
      <c r="A788" s="353"/>
      <c r="B788" s="353"/>
      <c r="C788" s="353"/>
      <c r="D788" s="710"/>
      <c r="E788" s="398"/>
      <c r="F788" s="662">
        <v>425200</v>
      </c>
      <c r="G788" s="678" t="s">
        <v>340</v>
      </c>
      <c r="H788" s="567">
        <v>100000</v>
      </c>
      <c r="I788" s="1115"/>
      <c r="J788" s="985">
        <f t="shared" si="42"/>
        <v>100000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</row>
    <row r="789" spans="1:248" s="16" customFormat="1" ht="17.25" thickBot="1" thickTop="1">
      <c r="A789" s="347"/>
      <c r="B789" s="347"/>
      <c r="C789" s="347"/>
      <c r="D789" s="711"/>
      <c r="E789" s="667">
        <v>223</v>
      </c>
      <c r="F789" s="668">
        <v>426</v>
      </c>
      <c r="G789" s="669" t="s">
        <v>263</v>
      </c>
      <c r="H789" s="604"/>
      <c r="I789" s="1161">
        <v>2830000</v>
      </c>
      <c r="J789" s="1024">
        <f>H789+I789</f>
        <v>2830000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</row>
    <row r="790" spans="1:248" s="16" customFormat="1" ht="33" thickBot="1" thickTop="1">
      <c r="A790" s="349"/>
      <c r="B790" s="349"/>
      <c r="C790" s="349"/>
      <c r="D790" s="713"/>
      <c r="E790" s="660">
        <v>224</v>
      </c>
      <c r="F790" s="663">
        <v>472</v>
      </c>
      <c r="G790" s="664" t="s">
        <v>240</v>
      </c>
      <c r="H790" s="568">
        <v>1000000</v>
      </c>
      <c r="I790" s="1113">
        <v>0</v>
      </c>
      <c r="J790" s="984">
        <f t="shared" si="42"/>
        <v>1000000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</row>
    <row r="791" spans="1:248" s="16" customFormat="1" ht="17.25" thickBot="1" thickTop="1">
      <c r="A791" s="347"/>
      <c r="B791" s="347"/>
      <c r="C791" s="347"/>
      <c r="D791" s="711"/>
      <c r="E791" s="667">
        <v>225</v>
      </c>
      <c r="F791" s="686">
        <v>482</v>
      </c>
      <c r="G791" s="669" t="s">
        <v>378</v>
      </c>
      <c r="H791" s="604"/>
      <c r="I791" s="1161">
        <v>42000</v>
      </c>
      <c r="J791" s="986">
        <f>H791+I791</f>
        <v>42000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</row>
    <row r="792" spans="1:248" s="16" customFormat="1" ht="16.5" thickTop="1">
      <c r="A792" s="349"/>
      <c r="B792" s="346"/>
      <c r="C792" s="346"/>
      <c r="D792" s="710"/>
      <c r="E792" s="672">
        <v>226</v>
      </c>
      <c r="F792" s="687">
        <v>512</v>
      </c>
      <c r="G792" s="688" t="s">
        <v>265</v>
      </c>
      <c r="H792" s="601">
        <f>H793+H794+H795</f>
        <v>2250000</v>
      </c>
      <c r="I792" s="1118">
        <f>I793+I794+I795</f>
        <v>5000</v>
      </c>
      <c r="J792" s="1006">
        <f t="shared" si="42"/>
        <v>2255000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</row>
    <row r="793" spans="1:248" s="16" customFormat="1" ht="15.75">
      <c r="A793" s="346"/>
      <c r="B793" s="346"/>
      <c r="C793" s="346"/>
      <c r="D793" s="710"/>
      <c r="E793" s="398"/>
      <c r="F793" s="398">
        <v>512900</v>
      </c>
      <c r="G793" s="678" t="s">
        <v>341</v>
      </c>
      <c r="H793" s="567">
        <v>250000</v>
      </c>
      <c r="I793" s="1115"/>
      <c r="J793" s="985">
        <f t="shared" si="42"/>
        <v>250000</v>
      </c>
      <c r="K793" s="276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</row>
    <row r="794" spans="1:248" s="16" customFormat="1" ht="15.75">
      <c r="A794" s="346"/>
      <c r="B794" s="346"/>
      <c r="C794" s="346"/>
      <c r="D794" s="710"/>
      <c r="E794" s="398"/>
      <c r="F794" s="398">
        <v>512600</v>
      </c>
      <c r="G794" s="678" t="s">
        <v>569</v>
      </c>
      <c r="H794" s="567"/>
      <c r="I794" s="1115">
        <v>5000</v>
      </c>
      <c r="J794" s="985">
        <f>H794+I794</f>
        <v>5000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</row>
    <row r="795" spans="1:248" s="16" customFormat="1" ht="32.25" thickBot="1">
      <c r="A795" s="970"/>
      <c r="B795" s="353"/>
      <c r="C795" s="353"/>
      <c r="D795" s="353"/>
      <c r="E795" s="666"/>
      <c r="F795" s="666">
        <v>512900</v>
      </c>
      <c r="G795" s="650" t="s">
        <v>771</v>
      </c>
      <c r="H795" s="569">
        <v>2000000</v>
      </c>
      <c r="I795" s="1114"/>
      <c r="J795" s="988">
        <f>H795+I795</f>
        <v>2000000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</row>
    <row r="796" spans="1:248" s="16" customFormat="1" ht="17.25" thickBot="1" thickTop="1">
      <c r="A796" s="347"/>
      <c r="B796" s="347"/>
      <c r="C796" s="347"/>
      <c r="D796" s="711"/>
      <c r="E796" s="667">
        <v>227</v>
      </c>
      <c r="F796" s="686">
        <v>515</v>
      </c>
      <c r="G796" s="685" t="s">
        <v>521</v>
      </c>
      <c r="H796" s="604"/>
      <c r="I796" s="1161">
        <v>30000</v>
      </c>
      <c r="J796" s="986">
        <f>H796+I796</f>
        <v>30000</v>
      </c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</row>
    <row r="797" spans="1:248" s="16" customFormat="1" ht="32.25" thickTop="1">
      <c r="A797" s="346"/>
      <c r="B797" s="346"/>
      <c r="C797" s="346"/>
      <c r="D797" s="717"/>
      <c r="E797" s="655"/>
      <c r="F797" s="675"/>
      <c r="G797" s="674" t="s">
        <v>541</v>
      </c>
      <c r="H797" s="589"/>
      <c r="I797" s="1127"/>
      <c r="J797" s="100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</row>
    <row r="798" spans="1:248" s="16" customFormat="1" ht="15.75">
      <c r="A798" s="346"/>
      <c r="B798" s="346"/>
      <c r="C798" s="346"/>
      <c r="D798" s="717"/>
      <c r="E798" s="655"/>
      <c r="F798" s="689"/>
      <c r="G798" s="681" t="s">
        <v>63</v>
      </c>
      <c r="H798" s="577">
        <f>H770+H772+H774+H775+H776+H777+H783+H784+H785+H786+H789+H790+H791+H792+H796</f>
        <v>32110000</v>
      </c>
      <c r="I798" s="1130"/>
      <c r="J798" s="1018">
        <f t="shared" si="42"/>
        <v>32110000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</row>
    <row r="799" spans="1:248" s="16" customFormat="1" ht="15.75">
      <c r="A799" s="346"/>
      <c r="B799" s="346"/>
      <c r="C799" s="346"/>
      <c r="D799" s="717"/>
      <c r="E799" s="655"/>
      <c r="F799" s="689"/>
      <c r="G799" s="681" t="s">
        <v>77</v>
      </c>
      <c r="H799" s="577"/>
      <c r="I799" s="1130">
        <f>I774+I775+I777+I783+I784+I785+I789+I791+I792+I796</f>
        <v>4653000</v>
      </c>
      <c r="J799" s="1018">
        <f>H799+I799</f>
        <v>4653000</v>
      </c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</row>
    <row r="800" spans="1:248" s="16" customFormat="1" ht="15.75">
      <c r="A800" s="346"/>
      <c r="B800" s="346"/>
      <c r="C800" s="346"/>
      <c r="D800" s="717"/>
      <c r="E800" s="655"/>
      <c r="F800" s="689"/>
      <c r="G800" s="681" t="s">
        <v>65</v>
      </c>
      <c r="H800" s="578"/>
      <c r="I800" s="1157">
        <f>I770+I772</f>
        <v>4442000</v>
      </c>
      <c r="J800" s="1018">
        <f t="shared" si="42"/>
        <v>4442000</v>
      </c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</row>
    <row r="801" spans="1:248" s="16" customFormat="1" ht="16.5" thickBot="1">
      <c r="A801" s="360"/>
      <c r="B801" s="360"/>
      <c r="C801" s="360"/>
      <c r="D801" s="727"/>
      <c r="E801" s="690"/>
      <c r="F801" s="672"/>
      <c r="G801" s="691" t="s">
        <v>219</v>
      </c>
      <c r="H801" s="602">
        <f>H798</f>
        <v>32110000</v>
      </c>
      <c r="I801" s="1134">
        <f>I799+I800</f>
        <v>9095000</v>
      </c>
      <c r="J801" s="989">
        <f t="shared" si="42"/>
        <v>41205000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</row>
    <row r="802" spans="1:248" s="16" customFormat="1" ht="16.5" thickTop="1">
      <c r="A802" s="37"/>
      <c r="B802" s="37"/>
      <c r="C802" s="37">
        <v>620</v>
      </c>
      <c r="D802" s="90"/>
      <c r="E802" s="951"/>
      <c r="F802" s="469"/>
      <c r="G802" s="952" t="s">
        <v>355</v>
      </c>
      <c r="H802" s="575"/>
      <c r="I802" s="1121"/>
      <c r="J802" s="104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</row>
    <row r="803" spans="1:248" s="16" customFormat="1" ht="48" thickBot="1">
      <c r="A803" s="106"/>
      <c r="B803" s="106">
        <v>3.18</v>
      </c>
      <c r="C803" s="106"/>
      <c r="D803" s="328"/>
      <c r="E803" s="376"/>
      <c r="F803" s="106"/>
      <c r="G803" s="107" t="s">
        <v>306</v>
      </c>
      <c r="H803" s="569"/>
      <c r="I803" s="1114"/>
      <c r="J803" s="1038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</row>
    <row r="804" spans="1:248" s="16" customFormat="1" ht="32.25" thickTop="1">
      <c r="A804" s="22"/>
      <c r="B804" s="22"/>
      <c r="C804" s="22"/>
      <c r="D804" s="50"/>
      <c r="E804" s="953">
        <v>228</v>
      </c>
      <c r="F804" s="122">
        <v>411</v>
      </c>
      <c r="G804" s="123" t="s">
        <v>253</v>
      </c>
      <c r="H804" s="584">
        <v>7970000</v>
      </c>
      <c r="I804" s="1159"/>
      <c r="J804" s="1000">
        <f aca="true" t="shared" si="43" ref="J804:J825">H804+I804</f>
        <v>7970000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</row>
    <row r="805" spans="1:248" s="16" customFormat="1" ht="31.5">
      <c r="A805" s="22"/>
      <c r="B805" s="22"/>
      <c r="C805" s="22"/>
      <c r="D805" s="50"/>
      <c r="E805" s="244">
        <v>229</v>
      </c>
      <c r="F805" s="214">
        <v>412</v>
      </c>
      <c r="G805" s="133" t="s">
        <v>233</v>
      </c>
      <c r="H805" s="599">
        <v>1430000</v>
      </c>
      <c r="I805" s="1157"/>
      <c r="J805" s="1000">
        <f t="shared" si="43"/>
        <v>1430000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</row>
    <row r="806" spans="1:248" s="16" customFormat="1" ht="15.75">
      <c r="A806" s="25"/>
      <c r="B806" s="25"/>
      <c r="C806" s="25"/>
      <c r="D806" s="54"/>
      <c r="E806" s="244">
        <v>230</v>
      </c>
      <c r="F806" s="214">
        <v>413</v>
      </c>
      <c r="G806" s="133" t="s">
        <v>411</v>
      </c>
      <c r="H806" s="566"/>
      <c r="I806" s="1120"/>
      <c r="J806" s="1000">
        <f t="shared" si="43"/>
        <v>0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</row>
    <row r="807" spans="1:248" s="16" customFormat="1" ht="15.75">
      <c r="A807" s="22"/>
      <c r="B807" s="22"/>
      <c r="C807" s="22"/>
      <c r="D807" s="50"/>
      <c r="E807" s="953">
        <v>231</v>
      </c>
      <c r="F807" s="122">
        <v>414</v>
      </c>
      <c r="G807" s="123" t="s">
        <v>522</v>
      </c>
      <c r="H807" s="584">
        <v>400000</v>
      </c>
      <c r="I807" s="1127"/>
      <c r="J807" s="1000">
        <f t="shared" si="43"/>
        <v>400000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</row>
    <row r="808" spans="1:248" s="16" customFormat="1" ht="15.75">
      <c r="A808" s="22"/>
      <c r="B808" s="22"/>
      <c r="C808" s="22"/>
      <c r="D808" s="50"/>
      <c r="E808" s="244">
        <v>232</v>
      </c>
      <c r="F808" s="214">
        <v>415</v>
      </c>
      <c r="G808" s="133" t="s">
        <v>376</v>
      </c>
      <c r="H808" s="599">
        <v>70000</v>
      </c>
      <c r="I808" s="1120"/>
      <c r="J808" s="1000">
        <f t="shared" si="43"/>
        <v>70000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</row>
    <row r="809" spans="1:248" s="16" customFormat="1" ht="15.75">
      <c r="A809" s="22"/>
      <c r="B809" s="22"/>
      <c r="C809" s="22"/>
      <c r="D809" s="50"/>
      <c r="E809" s="244">
        <v>233</v>
      </c>
      <c r="F809" s="214">
        <v>416</v>
      </c>
      <c r="G809" s="133" t="s">
        <v>50</v>
      </c>
      <c r="H809" s="599"/>
      <c r="I809" s="1120"/>
      <c r="J809" s="1000">
        <f t="shared" si="43"/>
        <v>0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</row>
    <row r="810" spans="1:248" s="16" customFormat="1" ht="15.75">
      <c r="A810" s="22"/>
      <c r="B810" s="22"/>
      <c r="C810" s="22"/>
      <c r="D810" s="50"/>
      <c r="E810" s="244">
        <v>234</v>
      </c>
      <c r="F810" s="214">
        <v>421</v>
      </c>
      <c r="G810" s="133" t="s">
        <v>234</v>
      </c>
      <c r="H810" s="599">
        <v>700000</v>
      </c>
      <c r="I810" s="1120"/>
      <c r="J810" s="1000">
        <f t="shared" si="43"/>
        <v>700000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</row>
    <row r="811" spans="1:248" s="16" customFormat="1" ht="15.75">
      <c r="A811" s="22"/>
      <c r="B811" s="22"/>
      <c r="C811" s="22"/>
      <c r="D811" s="50"/>
      <c r="E811" s="244">
        <v>235</v>
      </c>
      <c r="F811" s="214">
        <v>422</v>
      </c>
      <c r="G811" s="133" t="s">
        <v>300</v>
      </c>
      <c r="H811" s="599">
        <v>150000</v>
      </c>
      <c r="I811" s="1120"/>
      <c r="J811" s="1000">
        <f t="shared" si="43"/>
        <v>150000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</row>
    <row r="812" spans="1:248" s="16" customFormat="1" ht="15.75">
      <c r="A812" s="22"/>
      <c r="B812" s="22"/>
      <c r="C812" s="22"/>
      <c r="D812" s="50"/>
      <c r="E812" s="244">
        <v>236</v>
      </c>
      <c r="F812" s="214">
        <v>423</v>
      </c>
      <c r="G812" s="133" t="s">
        <v>237</v>
      </c>
      <c r="H812" s="599">
        <v>630000</v>
      </c>
      <c r="I812" s="1120"/>
      <c r="J812" s="1000">
        <f t="shared" si="43"/>
        <v>630000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</row>
    <row r="813" spans="1:248" s="16" customFormat="1" ht="15.75">
      <c r="A813" s="22"/>
      <c r="B813" s="22"/>
      <c r="C813" s="22"/>
      <c r="D813" s="50"/>
      <c r="E813" s="953">
        <v>237</v>
      </c>
      <c r="F813" s="122">
        <v>424</v>
      </c>
      <c r="G813" s="175" t="s">
        <v>261</v>
      </c>
      <c r="H813" s="645">
        <v>900000</v>
      </c>
      <c r="I813" s="1115"/>
      <c r="J813" s="1037">
        <f t="shared" si="43"/>
        <v>900000</v>
      </c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</row>
    <row r="814" spans="1:248" s="16" customFormat="1" ht="31.5">
      <c r="A814" s="22"/>
      <c r="B814" s="22"/>
      <c r="C814" s="22"/>
      <c r="D814" s="50"/>
      <c r="E814" s="953">
        <v>238</v>
      </c>
      <c r="F814" s="122">
        <v>424</v>
      </c>
      <c r="G814" s="133" t="s">
        <v>772</v>
      </c>
      <c r="H814" s="829">
        <v>14500000</v>
      </c>
      <c r="I814" s="1120"/>
      <c r="J814" s="1000">
        <f>H814+I814</f>
        <v>14500000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</row>
    <row r="815" spans="1:248" s="16" customFormat="1" ht="283.5">
      <c r="A815" s="22"/>
      <c r="B815" s="22"/>
      <c r="C815" s="22"/>
      <c r="D815" s="50"/>
      <c r="E815" s="953"/>
      <c r="F815" s="122"/>
      <c r="G815" s="133" t="s">
        <v>205</v>
      </c>
      <c r="H815" s="829"/>
      <c r="I815" s="1120"/>
      <c r="J815" s="104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</row>
    <row r="816" spans="1:248" s="16" customFormat="1" ht="15.75">
      <c r="A816" s="22"/>
      <c r="B816" s="22"/>
      <c r="C816" s="22"/>
      <c r="D816" s="50"/>
      <c r="E816" s="953">
        <v>239</v>
      </c>
      <c r="F816" s="122">
        <v>424</v>
      </c>
      <c r="G816" s="133" t="s">
        <v>773</v>
      </c>
      <c r="H816" s="829">
        <v>4000000</v>
      </c>
      <c r="I816" s="1120"/>
      <c r="J816" s="1000">
        <v>4000000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</row>
    <row r="817" spans="1:248" s="16" customFormat="1" ht="15.75">
      <c r="A817" s="22"/>
      <c r="B817" s="22"/>
      <c r="C817" s="22"/>
      <c r="D817" s="50"/>
      <c r="E817" s="953">
        <v>240</v>
      </c>
      <c r="F817" s="122">
        <v>424</v>
      </c>
      <c r="G817" s="133" t="s">
        <v>764</v>
      </c>
      <c r="H817" s="829">
        <v>9500000</v>
      </c>
      <c r="I817" s="1120"/>
      <c r="J817" s="1000">
        <v>12000000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</row>
    <row r="818" spans="1:248" s="16" customFormat="1" ht="15.75">
      <c r="A818" s="22"/>
      <c r="B818" s="22"/>
      <c r="C818" s="22"/>
      <c r="D818" s="50"/>
      <c r="E818" s="953">
        <v>241</v>
      </c>
      <c r="F818" s="122">
        <v>425</v>
      </c>
      <c r="G818" s="123" t="s">
        <v>377</v>
      </c>
      <c r="H818" s="599">
        <v>100000</v>
      </c>
      <c r="I818" s="1120"/>
      <c r="J818" s="1000">
        <f t="shared" si="43"/>
        <v>100000</v>
      </c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</row>
    <row r="819" spans="1:248" s="16" customFormat="1" ht="15.75">
      <c r="A819" s="22"/>
      <c r="B819" s="22"/>
      <c r="C819" s="22"/>
      <c r="D819" s="50"/>
      <c r="E819" s="244">
        <v>242</v>
      </c>
      <c r="F819" s="214">
        <v>426</v>
      </c>
      <c r="G819" s="133" t="s">
        <v>263</v>
      </c>
      <c r="H819" s="599">
        <v>1400000</v>
      </c>
      <c r="I819" s="1120"/>
      <c r="J819" s="1000">
        <f t="shared" si="43"/>
        <v>1400000</v>
      </c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</row>
    <row r="820" spans="1:248" s="16" customFormat="1" ht="31.5">
      <c r="A820" s="22"/>
      <c r="B820" s="22"/>
      <c r="C820" s="22"/>
      <c r="D820" s="50"/>
      <c r="E820" s="244">
        <v>243</v>
      </c>
      <c r="F820" s="214">
        <v>441</v>
      </c>
      <c r="G820" s="133" t="s">
        <v>371</v>
      </c>
      <c r="H820" s="599">
        <v>10000</v>
      </c>
      <c r="I820" s="1120"/>
      <c r="J820" s="1000">
        <f t="shared" si="43"/>
        <v>10000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</row>
    <row r="821" spans="1:248" s="16" customFormat="1" ht="15.75">
      <c r="A821" s="22"/>
      <c r="B821" s="22"/>
      <c r="C821" s="22"/>
      <c r="D821" s="50"/>
      <c r="E821" s="244">
        <v>244</v>
      </c>
      <c r="F821" s="214">
        <v>444</v>
      </c>
      <c r="G821" s="133" t="s">
        <v>379</v>
      </c>
      <c r="H821" s="599">
        <v>15000</v>
      </c>
      <c r="I821" s="1120"/>
      <c r="J821" s="1000">
        <f t="shared" si="43"/>
        <v>15000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</row>
    <row r="822" spans="1:248" s="16" customFormat="1" ht="15.75">
      <c r="A822" s="22"/>
      <c r="B822" s="22"/>
      <c r="C822" s="22"/>
      <c r="D822" s="50"/>
      <c r="E822" s="244">
        <v>245</v>
      </c>
      <c r="F822" s="214">
        <v>482</v>
      </c>
      <c r="G822" s="133" t="s">
        <v>378</v>
      </c>
      <c r="H822" s="599">
        <v>150000</v>
      </c>
      <c r="I822" s="1120"/>
      <c r="J822" s="1000">
        <f t="shared" si="43"/>
        <v>150000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</row>
    <row r="823" spans="1:248" s="16" customFormat="1" ht="31.5">
      <c r="A823" s="22"/>
      <c r="B823" s="22"/>
      <c r="C823" s="22"/>
      <c r="D823" s="50"/>
      <c r="E823" s="244">
        <v>246</v>
      </c>
      <c r="F823" s="214">
        <v>483</v>
      </c>
      <c r="G823" s="133" t="s">
        <v>356</v>
      </c>
      <c r="H823" s="599">
        <v>450000</v>
      </c>
      <c r="I823" s="1120"/>
      <c r="J823" s="1000">
        <f t="shared" si="43"/>
        <v>450000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</row>
    <row r="824" spans="1:248" s="16" customFormat="1" ht="15.75">
      <c r="A824" s="22"/>
      <c r="B824" s="22"/>
      <c r="C824" s="22"/>
      <c r="D824" s="50"/>
      <c r="E824" s="244">
        <v>247</v>
      </c>
      <c r="F824" s="214">
        <v>511</v>
      </c>
      <c r="G824" s="133" t="s">
        <v>380</v>
      </c>
      <c r="H824" s="829">
        <v>2300000</v>
      </c>
      <c r="I824" s="1120"/>
      <c r="J824" s="1000">
        <f t="shared" si="43"/>
        <v>2300000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</row>
    <row r="825" spans="1:248" s="16" customFormat="1" ht="15.75">
      <c r="A825" s="22"/>
      <c r="B825" s="22"/>
      <c r="C825" s="22"/>
      <c r="D825" s="50"/>
      <c r="E825" s="244">
        <v>248</v>
      </c>
      <c r="F825" s="214">
        <v>511</v>
      </c>
      <c r="G825" s="133" t="s">
        <v>338</v>
      </c>
      <c r="H825" s="829">
        <v>12000000</v>
      </c>
      <c r="I825" s="1120"/>
      <c r="J825" s="1000">
        <f t="shared" si="43"/>
        <v>12000000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</row>
    <row r="826" spans="1:248" s="16" customFormat="1" ht="111" thickBot="1">
      <c r="A826" s="22"/>
      <c r="B826" s="22"/>
      <c r="C826" s="22"/>
      <c r="D826" s="22"/>
      <c r="E826" s="103"/>
      <c r="F826" s="20"/>
      <c r="G826" s="19" t="s">
        <v>852</v>
      </c>
      <c r="H826" s="595"/>
      <c r="I826" s="1115"/>
      <c r="J826" s="129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</row>
    <row r="827" spans="1:248" s="16" customFormat="1" ht="32.25" thickTop="1">
      <c r="A827" s="22"/>
      <c r="B827" s="1293"/>
      <c r="C827" s="1343">
        <v>620</v>
      </c>
      <c r="D827" s="1345" t="s">
        <v>689</v>
      </c>
      <c r="E827" s="1348"/>
      <c r="F827" s="1348"/>
      <c r="G827" s="1294" t="s">
        <v>690</v>
      </c>
      <c r="H827" s="1295"/>
      <c r="I827" s="1221"/>
      <c r="J827" s="102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</row>
    <row r="828" spans="1:248" s="16" customFormat="1" ht="78.75">
      <c r="A828" s="22"/>
      <c r="B828" s="705"/>
      <c r="C828" s="1344"/>
      <c r="D828" s="1346"/>
      <c r="E828" s="1349"/>
      <c r="F828" s="1349"/>
      <c r="G828" s="834" t="s">
        <v>714</v>
      </c>
      <c r="H828" s="759"/>
      <c r="I828" s="1128"/>
      <c r="J828" s="98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</row>
    <row r="829" spans="1:248" s="16" customFormat="1" ht="32.25" thickBot="1">
      <c r="A829" s="22"/>
      <c r="B829" s="705"/>
      <c r="C829" s="1344"/>
      <c r="D829" s="1347"/>
      <c r="E829" s="1350"/>
      <c r="F829" s="1350"/>
      <c r="G829" s="1101" t="s">
        <v>164</v>
      </c>
      <c r="H829" s="1102"/>
      <c r="I829" s="1137"/>
      <c r="J829" s="98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</row>
    <row r="830" spans="1:248" s="16" customFormat="1" ht="39.75" thickBot="1">
      <c r="A830" s="22"/>
      <c r="B830" s="22"/>
      <c r="C830" s="1108">
        <v>620</v>
      </c>
      <c r="D830" s="1108" t="s">
        <v>691</v>
      </c>
      <c r="E830" s="1109"/>
      <c r="F830" s="1109"/>
      <c r="G830" s="1110" t="s">
        <v>715</v>
      </c>
      <c r="H830" s="1111"/>
      <c r="I830" s="1170"/>
      <c r="J830" s="111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</row>
    <row r="831" spans="1:248" s="16" customFormat="1" ht="15.75">
      <c r="A831" s="25"/>
      <c r="B831" s="25"/>
      <c r="C831" s="765"/>
      <c r="D831" s="765"/>
      <c r="E831" s="1103">
        <v>249</v>
      </c>
      <c r="F831" s="766">
        <v>424000</v>
      </c>
      <c r="G831" s="1104" t="s">
        <v>856</v>
      </c>
      <c r="H831" s="1105">
        <v>300000</v>
      </c>
      <c r="I831" s="1106"/>
      <c r="J831" s="1107">
        <f>H831+I831</f>
        <v>300000</v>
      </c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</row>
    <row r="832" spans="1:248" s="16" customFormat="1" ht="15.75">
      <c r="A832" s="22"/>
      <c r="B832" s="22"/>
      <c r="C832" s="765"/>
      <c r="D832" s="765"/>
      <c r="E832" s="1103">
        <v>250</v>
      </c>
      <c r="F832" s="766">
        <v>511000</v>
      </c>
      <c r="G832" s="1104" t="s">
        <v>380</v>
      </c>
      <c r="H832" s="1105">
        <v>400000</v>
      </c>
      <c r="I832" s="1106"/>
      <c r="J832" s="1107">
        <f>H832+I832</f>
        <v>400000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</row>
    <row r="833" spans="1:248" s="16" customFormat="1" ht="15.75">
      <c r="A833" s="22"/>
      <c r="B833" s="22"/>
      <c r="C833" s="762"/>
      <c r="D833" s="762"/>
      <c r="E833" s="954">
        <v>251</v>
      </c>
      <c r="F833" s="763">
        <v>511000</v>
      </c>
      <c r="G833" s="835" t="s">
        <v>693</v>
      </c>
      <c r="H833" s="830">
        <v>10000000</v>
      </c>
      <c r="I833" s="831"/>
      <c r="J833" s="1042">
        <f>H833+I833</f>
        <v>10000000</v>
      </c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</row>
    <row r="834" spans="1:248" s="16" customFormat="1" ht="15.75">
      <c r="A834" s="22"/>
      <c r="B834" s="22"/>
      <c r="C834" s="762"/>
      <c r="D834" s="762"/>
      <c r="E834" s="954">
        <v>252</v>
      </c>
      <c r="F834" s="763">
        <v>541000</v>
      </c>
      <c r="G834" s="835" t="s">
        <v>694</v>
      </c>
      <c r="H834" s="830">
        <v>1000000</v>
      </c>
      <c r="I834" s="831"/>
      <c r="J834" s="1042">
        <f>H834+I834</f>
        <v>1000000</v>
      </c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</row>
    <row r="835" spans="1:248" s="16" customFormat="1" ht="16.5" thickBot="1">
      <c r="A835" s="22"/>
      <c r="B835" s="22"/>
      <c r="C835" s="1090"/>
      <c r="D835" s="1090"/>
      <c r="E835" s="1091"/>
      <c r="F835" s="1091"/>
      <c r="G835" s="1092" t="s">
        <v>695</v>
      </c>
      <c r="H835" s="1093">
        <f>H831+H832+H833+H834</f>
        <v>11700000</v>
      </c>
      <c r="I835" s="1093"/>
      <c r="J835" s="1094">
        <f>H835+I835</f>
        <v>11700000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</row>
    <row r="836" spans="1:248" s="16" customFormat="1" ht="39.75" thickBot="1">
      <c r="A836" s="22"/>
      <c r="B836" s="22"/>
      <c r="C836" s="1095">
        <v>620</v>
      </c>
      <c r="D836" s="1096" t="s">
        <v>696</v>
      </c>
      <c r="E836" s="1097"/>
      <c r="F836" s="1097"/>
      <c r="G836" s="1098" t="s">
        <v>716</v>
      </c>
      <c r="H836" s="1099"/>
      <c r="I836" s="1171"/>
      <c r="J836" s="1100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</row>
    <row r="837" spans="1:248" s="16" customFormat="1" ht="18.75" customHeight="1" thickBot="1">
      <c r="A837" s="22"/>
      <c r="B837" s="22"/>
      <c r="C837" s="760"/>
      <c r="D837" s="760"/>
      <c r="E837" s="955">
        <v>253</v>
      </c>
      <c r="F837" s="761">
        <v>424000</v>
      </c>
      <c r="G837" s="836" t="s">
        <v>856</v>
      </c>
      <c r="H837" s="822">
        <v>200000</v>
      </c>
      <c r="I837" s="823"/>
      <c r="J837" s="1039" t="s">
        <v>697</v>
      </c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</row>
    <row r="838" spans="1:248" s="16" customFormat="1" ht="16.5" thickBot="1">
      <c r="A838" s="22"/>
      <c r="B838" s="22"/>
      <c r="C838" s="760"/>
      <c r="D838" s="760"/>
      <c r="E838" s="955">
        <v>254</v>
      </c>
      <c r="F838" s="761">
        <v>511000</v>
      </c>
      <c r="G838" s="836" t="s">
        <v>380</v>
      </c>
      <c r="H838" s="822">
        <v>300000</v>
      </c>
      <c r="I838" s="823"/>
      <c r="J838" s="1039" t="s">
        <v>692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</row>
    <row r="839" spans="1:248" s="16" customFormat="1" ht="16.5" thickBot="1">
      <c r="A839" s="22"/>
      <c r="B839" s="22"/>
      <c r="C839" s="760"/>
      <c r="D839" s="760"/>
      <c r="E839" s="955">
        <v>255</v>
      </c>
      <c r="F839" s="761">
        <v>511000</v>
      </c>
      <c r="G839" s="836" t="s">
        <v>693</v>
      </c>
      <c r="H839" s="822">
        <v>10000000</v>
      </c>
      <c r="I839" s="823"/>
      <c r="J839" s="1039">
        <f>H839+I839</f>
        <v>10000000</v>
      </c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</row>
    <row r="840" spans="1:248" s="16" customFormat="1" ht="16.5" thickBot="1">
      <c r="A840" s="22"/>
      <c r="B840" s="22"/>
      <c r="C840" s="760"/>
      <c r="D840" s="760"/>
      <c r="E840" s="955">
        <v>256</v>
      </c>
      <c r="F840" s="761">
        <v>541000</v>
      </c>
      <c r="G840" s="836" t="s">
        <v>694</v>
      </c>
      <c r="H840" s="822" t="s">
        <v>698</v>
      </c>
      <c r="I840" s="823"/>
      <c r="J840" s="1039" t="s">
        <v>698</v>
      </c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</row>
    <row r="841" spans="1:248" s="16" customFormat="1" ht="16.5" thickBot="1">
      <c r="A841" s="22"/>
      <c r="B841" s="22"/>
      <c r="C841" s="765"/>
      <c r="D841" s="765"/>
      <c r="E841" s="766"/>
      <c r="F841" s="761"/>
      <c r="G841" s="837" t="s">
        <v>699</v>
      </c>
      <c r="H841" s="823">
        <f>H837+H838+H839+H840</f>
        <v>11000000</v>
      </c>
      <c r="I841" s="823"/>
      <c r="J841" s="1040">
        <f>H841+I841</f>
        <v>11000000</v>
      </c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</row>
    <row r="842" spans="1:248" s="16" customFormat="1" ht="32.25" thickBot="1">
      <c r="A842" s="22"/>
      <c r="B842" s="22"/>
      <c r="C842" s="765"/>
      <c r="D842" s="765"/>
      <c r="E842" s="766"/>
      <c r="F842" s="761"/>
      <c r="G842" s="838" t="s">
        <v>700</v>
      </c>
      <c r="H842" s="824"/>
      <c r="I842" s="823"/>
      <c r="J842" s="103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</row>
    <row r="843" spans="1:248" s="16" customFormat="1" ht="16.5" thickBot="1">
      <c r="A843" s="22"/>
      <c r="B843" s="22"/>
      <c r="C843" s="765"/>
      <c r="D843" s="765"/>
      <c r="E843" s="766"/>
      <c r="F843" s="761"/>
      <c r="G843" s="838" t="s">
        <v>591</v>
      </c>
      <c r="H843" s="822">
        <f>H835+H841</f>
        <v>22700000</v>
      </c>
      <c r="I843" s="823"/>
      <c r="J843" s="1039">
        <f>H843+I843</f>
        <v>22700000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</row>
    <row r="844" spans="1:248" s="16" customFormat="1" ht="15.75">
      <c r="A844" s="22"/>
      <c r="B844" s="20"/>
      <c r="C844" s="22"/>
      <c r="D844" s="22"/>
      <c r="E844" s="22"/>
      <c r="F844" s="768"/>
      <c r="G844" s="769" t="s">
        <v>701</v>
      </c>
      <c r="H844" s="832">
        <f>H843</f>
        <v>22700000</v>
      </c>
      <c r="I844" s="832"/>
      <c r="J844" s="1044">
        <f>H844+I844</f>
        <v>22700000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</row>
    <row r="845" spans="1:248" s="16" customFormat="1" ht="15.75">
      <c r="A845" s="22"/>
      <c r="B845" s="6"/>
      <c r="C845" s="6"/>
      <c r="D845" s="6"/>
      <c r="E845" s="241">
        <v>257</v>
      </c>
      <c r="F845" s="879">
        <v>511</v>
      </c>
      <c r="G845" s="833" t="s">
        <v>157</v>
      </c>
      <c r="H845" s="831">
        <v>30000000</v>
      </c>
      <c r="I845" s="1172"/>
      <c r="J845" s="1043">
        <f>H845+I845</f>
        <v>30000000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</row>
    <row r="846" spans="1:248" s="16" customFormat="1" ht="15.75">
      <c r="A846" s="22"/>
      <c r="B846" s="25"/>
      <c r="C846" s="25"/>
      <c r="D846" s="25"/>
      <c r="E846" s="953">
        <v>258</v>
      </c>
      <c r="F846" s="26">
        <v>512</v>
      </c>
      <c r="G846" s="33" t="s">
        <v>265</v>
      </c>
      <c r="H846" s="612">
        <v>5200000</v>
      </c>
      <c r="I846" s="1154"/>
      <c r="J846" s="1019">
        <f>H846+I846</f>
        <v>5200000</v>
      </c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</row>
    <row r="847" spans="1:248" s="16" customFormat="1" ht="15.75">
      <c r="A847" s="22"/>
      <c r="B847" s="6"/>
      <c r="C847" s="6"/>
      <c r="D847" s="6"/>
      <c r="E847" s="241">
        <v>259</v>
      </c>
      <c r="F847" s="209">
        <v>541</v>
      </c>
      <c r="G847" s="17" t="s">
        <v>410</v>
      </c>
      <c r="H847" s="829">
        <v>1000000</v>
      </c>
      <c r="I847" s="1150"/>
      <c r="J847" s="1018">
        <f>H847+I847</f>
        <v>1000000</v>
      </c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</row>
    <row r="848" spans="1:248" s="16" customFormat="1" ht="15" customHeight="1">
      <c r="A848" s="22"/>
      <c r="B848" s="22"/>
      <c r="C848" s="22"/>
      <c r="D848" s="43"/>
      <c r="E848" s="1351"/>
      <c r="F848" s="1353"/>
      <c r="G848" s="33" t="s">
        <v>857</v>
      </c>
      <c r="H848" s="589"/>
      <c r="I848" s="1127"/>
      <c r="J848" s="104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</row>
    <row r="849" spans="1:248" s="16" customFormat="1" ht="14.25" customHeight="1">
      <c r="A849" s="22"/>
      <c r="B849" s="22"/>
      <c r="C849" s="22"/>
      <c r="D849" s="43"/>
      <c r="E849" s="1351"/>
      <c r="F849" s="1353"/>
      <c r="G849" s="7" t="s">
        <v>63</v>
      </c>
      <c r="H849" s="599">
        <f>H804+H805+H807+H808+H809+H810+H811+H812+H813+H814+H816+H817+H818+H819+H820+H821+H822+H823+H824+H825+H835+H841+H845+H846+H847</f>
        <v>115575000</v>
      </c>
      <c r="I849" s="1142"/>
      <c r="J849" s="1000">
        <f>H849+I849</f>
        <v>115575000</v>
      </c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</row>
    <row r="850" spans="1:248" s="16" customFormat="1" ht="15.75">
      <c r="A850" s="22"/>
      <c r="B850" s="22"/>
      <c r="C850" s="22"/>
      <c r="D850" s="43"/>
      <c r="E850" s="43"/>
      <c r="F850" s="52"/>
      <c r="G850" s="19" t="s">
        <v>64</v>
      </c>
      <c r="H850" s="619"/>
      <c r="I850" s="1156"/>
      <c r="J850" s="1037">
        <f>H850+I850</f>
        <v>0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</row>
    <row r="851" spans="1:248" s="16" customFormat="1" ht="15.75">
      <c r="A851" s="22"/>
      <c r="B851" s="22"/>
      <c r="C851" s="22"/>
      <c r="D851" s="43"/>
      <c r="E851" s="43"/>
      <c r="F851" s="52"/>
      <c r="G851" s="19" t="s">
        <v>65</v>
      </c>
      <c r="H851" s="619"/>
      <c r="I851" s="1156"/>
      <c r="J851" s="987">
        <f>H851+I851</f>
        <v>0</v>
      </c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</row>
    <row r="852" spans="1:248" s="16" customFormat="1" ht="16.5" thickBot="1">
      <c r="A852" s="22"/>
      <c r="B852" s="22"/>
      <c r="C852" s="22"/>
      <c r="D852" s="43"/>
      <c r="E852" s="40"/>
      <c r="F852" s="41"/>
      <c r="G852" s="74" t="s">
        <v>308</v>
      </c>
      <c r="H852" s="576">
        <f>H849</f>
        <v>115575000</v>
      </c>
      <c r="I852" s="1134">
        <f>I850+I851</f>
        <v>0</v>
      </c>
      <c r="J852" s="1023">
        <f>H852+I852</f>
        <v>115575000</v>
      </c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</row>
    <row r="853" spans="1:248" s="16" customFormat="1" ht="17.25" thickBot="1" thickTop="1">
      <c r="A853" s="173"/>
      <c r="B853" s="173"/>
      <c r="C853" s="173">
        <v>510</v>
      </c>
      <c r="D853" s="752"/>
      <c r="E853" s="377"/>
      <c r="F853" s="174"/>
      <c r="G853" s="172" t="s">
        <v>309</v>
      </c>
      <c r="H853" s="600"/>
      <c r="I853" s="1143"/>
      <c r="J853" s="1024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</row>
    <row r="854" spans="1:248" s="16" customFormat="1" ht="16.5" thickTop="1">
      <c r="A854" s="390"/>
      <c r="B854" s="390"/>
      <c r="C854" s="390"/>
      <c r="D854" s="260"/>
      <c r="E854" s="378">
        <v>260</v>
      </c>
      <c r="F854" s="112">
        <v>421</v>
      </c>
      <c r="G854" s="36" t="s">
        <v>234</v>
      </c>
      <c r="H854" s="568">
        <f>H855</f>
        <v>6000000</v>
      </c>
      <c r="I854" s="1113"/>
      <c r="J854" s="984">
        <f>H854+I854</f>
        <v>6000000</v>
      </c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</row>
    <row r="855" spans="1:248" s="16" customFormat="1" ht="16.5" thickBot="1">
      <c r="A855" s="391"/>
      <c r="B855" s="391"/>
      <c r="C855" s="391"/>
      <c r="D855" s="753"/>
      <c r="E855" s="59"/>
      <c r="F855" s="118">
        <v>421300</v>
      </c>
      <c r="G855" s="87" t="s">
        <v>359</v>
      </c>
      <c r="H855" s="840">
        <v>6000000</v>
      </c>
      <c r="I855" s="1135"/>
      <c r="J855" s="988">
        <f>H855+I855</f>
        <v>6000000</v>
      </c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</row>
    <row r="856" spans="1:248" s="16" customFormat="1" ht="16.5" thickTop="1">
      <c r="A856" s="390"/>
      <c r="B856" s="390"/>
      <c r="C856" s="390"/>
      <c r="D856" s="260"/>
      <c r="E856" s="378">
        <v>261</v>
      </c>
      <c r="F856" s="112">
        <v>424</v>
      </c>
      <c r="G856" s="36" t="s">
        <v>261</v>
      </c>
      <c r="H856" s="568">
        <f>H857</f>
        <v>3000000</v>
      </c>
      <c r="I856" s="1113"/>
      <c r="J856" s="1019">
        <f>J857</f>
        <v>3000000</v>
      </c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</row>
    <row r="857" spans="1:248" s="16" customFormat="1" ht="32.25" thickBot="1">
      <c r="A857" s="117"/>
      <c r="B857" s="117"/>
      <c r="C857" s="117"/>
      <c r="D857" s="59"/>
      <c r="E857" s="41"/>
      <c r="F857" s="73">
        <v>424500</v>
      </c>
      <c r="G857" s="35" t="s">
        <v>515</v>
      </c>
      <c r="H857" s="569">
        <v>3000000</v>
      </c>
      <c r="I857" s="1114"/>
      <c r="J857" s="988">
        <f>H857+I857</f>
        <v>3000000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</row>
    <row r="858" spans="1:248" s="16" customFormat="1" ht="32.25" thickTop="1">
      <c r="A858" s="22"/>
      <c r="B858" s="22"/>
      <c r="C858" s="22"/>
      <c r="D858" s="43"/>
      <c r="E858" s="43"/>
      <c r="F858" s="50"/>
      <c r="G858" s="33" t="s">
        <v>351</v>
      </c>
      <c r="H858" s="596"/>
      <c r="I858" s="1132"/>
      <c r="J858" s="995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</row>
    <row r="859" spans="1:248" s="16" customFormat="1" ht="15.75">
      <c r="A859" s="22"/>
      <c r="B859" s="22"/>
      <c r="C859" s="22"/>
      <c r="D859" s="43"/>
      <c r="E859" s="43"/>
      <c r="F859" s="50"/>
      <c r="G859" s="7" t="s">
        <v>591</v>
      </c>
      <c r="H859" s="599">
        <f>H854+H856</f>
        <v>9000000</v>
      </c>
      <c r="I859" s="1122"/>
      <c r="J859" s="1016">
        <f>H859+I859</f>
        <v>9000000</v>
      </c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</row>
    <row r="860" spans="1:248" s="16" customFormat="1" ht="15.75">
      <c r="A860" s="22"/>
      <c r="B860" s="22"/>
      <c r="C860" s="22"/>
      <c r="D860" s="43"/>
      <c r="E860" s="43"/>
      <c r="F860" s="50"/>
      <c r="G860" s="7" t="s">
        <v>65</v>
      </c>
      <c r="H860" s="592"/>
      <c r="I860" s="1133"/>
      <c r="J860" s="995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</row>
    <row r="861" spans="1:248" s="16" customFormat="1" ht="15.75">
      <c r="A861" s="22"/>
      <c r="B861" s="22"/>
      <c r="C861" s="22"/>
      <c r="D861" s="43"/>
      <c r="E861" s="53"/>
      <c r="F861" s="69"/>
      <c r="G861" s="17" t="s">
        <v>310</v>
      </c>
      <c r="H861" s="578">
        <f>H859</f>
        <v>9000000</v>
      </c>
      <c r="I861" s="1142">
        <f>I860</f>
        <v>0</v>
      </c>
      <c r="J861" s="995">
        <f>H861+I861</f>
        <v>9000000</v>
      </c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</row>
    <row r="862" spans="1:248" s="16" customFormat="1" ht="16.5" thickBot="1">
      <c r="A862" s="91"/>
      <c r="B862" s="91"/>
      <c r="C862" s="91">
        <v>640</v>
      </c>
      <c r="D862" s="364"/>
      <c r="E862" s="328"/>
      <c r="F862" s="106"/>
      <c r="G862" s="55" t="s">
        <v>311</v>
      </c>
      <c r="H862" s="567"/>
      <c r="I862" s="1115"/>
      <c r="J862" s="100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</row>
    <row r="863" spans="1:248" s="16" customFormat="1" ht="16.5" thickTop="1">
      <c r="A863" s="22"/>
      <c r="B863" s="22"/>
      <c r="C863" s="22"/>
      <c r="D863" s="50"/>
      <c r="E863" s="54">
        <v>262</v>
      </c>
      <c r="F863" s="26">
        <v>421</v>
      </c>
      <c r="G863" s="36" t="s">
        <v>234</v>
      </c>
      <c r="H863" s="568">
        <f>H864</f>
        <v>6000000</v>
      </c>
      <c r="I863" s="1113"/>
      <c r="J863" s="995">
        <f aca="true" t="shared" si="44" ref="J863:J869">H863+I863</f>
        <v>6000000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</row>
    <row r="864" spans="1:248" s="16" customFormat="1" ht="15.75" customHeight="1" thickBot="1">
      <c r="A864" s="73"/>
      <c r="B864" s="73"/>
      <c r="C864" s="73"/>
      <c r="D864" s="41"/>
      <c r="E864" s="379"/>
      <c r="F864" s="109">
        <v>421200</v>
      </c>
      <c r="G864" s="35" t="s">
        <v>312</v>
      </c>
      <c r="H864" s="569">
        <v>6000000</v>
      </c>
      <c r="I864" s="1114"/>
      <c r="J864" s="1008">
        <f t="shared" si="44"/>
        <v>6000000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</row>
    <row r="865" spans="1:248" s="16" customFormat="1" ht="16.5" thickTop="1">
      <c r="A865" s="76"/>
      <c r="B865" s="76"/>
      <c r="C865" s="76"/>
      <c r="D865" s="709"/>
      <c r="E865" s="119">
        <v>263</v>
      </c>
      <c r="F865" s="37">
        <v>425</v>
      </c>
      <c r="G865" s="36" t="s">
        <v>313</v>
      </c>
      <c r="H865" s="568">
        <f>H866</f>
        <v>5000000</v>
      </c>
      <c r="I865" s="1113"/>
      <c r="J865" s="995">
        <f t="shared" si="44"/>
        <v>5000000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</row>
    <row r="866" spans="1:248" s="16" customFormat="1" ht="16.5" thickBot="1">
      <c r="A866" s="117"/>
      <c r="B866" s="117"/>
      <c r="C866" s="117"/>
      <c r="D866" s="59"/>
      <c r="E866" s="102"/>
      <c r="F866" s="34">
        <v>425100</v>
      </c>
      <c r="G866" s="35" t="s">
        <v>353</v>
      </c>
      <c r="H866" s="569">
        <v>5000000</v>
      </c>
      <c r="I866" s="1114"/>
      <c r="J866" s="1008">
        <f t="shared" si="44"/>
        <v>5000000</v>
      </c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</row>
    <row r="867" spans="1:248" s="16" customFormat="1" ht="16.5" thickTop="1">
      <c r="A867" s="76"/>
      <c r="B867" s="76"/>
      <c r="C867" s="76"/>
      <c r="D867" s="709"/>
      <c r="E867" s="119">
        <v>264</v>
      </c>
      <c r="F867" s="37">
        <v>511</v>
      </c>
      <c r="G867" s="36" t="s">
        <v>354</v>
      </c>
      <c r="H867" s="568">
        <f>H868</f>
        <v>2000000</v>
      </c>
      <c r="I867" s="1113"/>
      <c r="J867" s="995">
        <f t="shared" si="44"/>
        <v>2000000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</row>
    <row r="868" spans="1:248" s="16" customFormat="1" ht="16.5" thickBot="1">
      <c r="A868" s="117"/>
      <c r="B868" s="117"/>
      <c r="C868" s="117"/>
      <c r="D868" s="59"/>
      <c r="E868" s="102"/>
      <c r="F868" s="34">
        <v>511200</v>
      </c>
      <c r="G868" s="35" t="s">
        <v>354</v>
      </c>
      <c r="H868" s="839">
        <v>2000000</v>
      </c>
      <c r="I868" s="1173"/>
      <c r="J868" s="1008">
        <f t="shared" si="44"/>
        <v>2000000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</row>
    <row r="869" spans="1:248" s="16" customFormat="1" ht="32.25" thickTop="1">
      <c r="A869" s="76"/>
      <c r="B869" s="76"/>
      <c r="C869" s="76"/>
      <c r="D869" s="39"/>
      <c r="E869" s="42"/>
      <c r="F869" s="67"/>
      <c r="G869" s="33" t="s">
        <v>314</v>
      </c>
      <c r="H869" s="591"/>
      <c r="I869" s="1131"/>
      <c r="J869" s="1004">
        <f t="shared" si="44"/>
        <v>0</v>
      </c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</row>
    <row r="870" spans="1:248" s="16" customFormat="1" ht="15.75">
      <c r="A870" s="23"/>
      <c r="B870" s="23"/>
      <c r="C870" s="23"/>
      <c r="D870" s="51"/>
      <c r="E870" s="43"/>
      <c r="F870" s="68"/>
      <c r="G870" s="7" t="s">
        <v>63</v>
      </c>
      <c r="H870" s="625">
        <f>H863+H865+H867</f>
        <v>13000000</v>
      </c>
      <c r="I870" s="1122"/>
      <c r="J870" s="1030">
        <f aca="true" t="shared" si="45" ref="J870:J877">H870+I870</f>
        <v>13000000</v>
      </c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</row>
    <row r="871" spans="1:248" s="16" customFormat="1" ht="15.75">
      <c r="A871" s="23"/>
      <c r="B871" s="23"/>
      <c r="C871" s="23"/>
      <c r="D871" s="51"/>
      <c r="E871" s="51"/>
      <c r="F871" s="52"/>
      <c r="G871" s="7" t="s">
        <v>65</v>
      </c>
      <c r="H871" s="592"/>
      <c r="I871" s="1133"/>
      <c r="J871" s="1020">
        <f t="shared" si="45"/>
        <v>0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</row>
    <row r="872" spans="1:248" s="16" customFormat="1" ht="16.5" thickBot="1">
      <c r="A872" s="22"/>
      <c r="B872" s="22"/>
      <c r="C872" s="22"/>
      <c r="D872" s="43"/>
      <c r="E872" s="43"/>
      <c r="F872" s="68"/>
      <c r="G872" s="60" t="s">
        <v>315</v>
      </c>
      <c r="H872" s="579">
        <f>H863+H865+H867</f>
        <v>13000000</v>
      </c>
      <c r="I872" s="1123">
        <f>I863+I865+I867</f>
        <v>0</v>
      </c>
      <c r="J872" s="996">
        <f t="shared" si="45"/>
        <v>13000000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</row>
    <row r="873" spans="1:248" s="16" customFormat="1" ht="17.25" thickBot="1" thickTop="1">
      <c r="A873" s="92"/>
      <c r="B873" s="92"/>
      <c r="C873" s="92">
        <v>630</v>
      </c>
      <c r="D873" s="176"/>
      <c r="E873" s="344"/>
      <c r="F873" s="108"/>
      <c r="G873" s="172" t="s">
        <v>316</v>
      </c>
      <c r="H873" s="604"/>
      <c r="I873" s="1116"/>
      <c r="J873" s="102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</row>
    <row r="874" spans="1:248" s="16" customFormat="1" ht="32.25" thickTop="1">
      <c r="A874" s="76"/>
      <c r="B874" s="76"/>
      <c r="C874" s="76"/>
      <c r="D874" s="709"/>
      <c r="E874" s="119">
        <v>265</v>
      </c>
      <c r="F874" s="37">
        <v>425</v>
      </c>
      <c r="G874" s="36" t="s">
        <v>350</v>
      </c>
      <c r="H874" s="568">
        <f>H875</f>
        <v>2100000</v>
      </c>
      <c r="I874" s="1113">
        <f>I875</f>
        <v>0</v>
      </c>
      <c r="J874" s="1009">
        <f t="shared" si="45"/>
        <v>2100000</v>
      </c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</row>
    <row r="875" spans="1:248" s="16" customFormat="1" ht="31.5">
      <c r="A875" s="23"/>
      <c r="B875" s="23"/>
      <c r="C875" s="23"/>
      <c r="D875" s="58"/>
      <c r="E875" s="269"/>
      <c r="F875" s="6">
        <v>425100</v>
      </c>
      <c r="G875" s="7" t="s">
        <v>49</v>
      </c>
      <c r="H875" s="586">
        <v>2100000</v>
      </c>
      <c r="I875" s="1120"/>
      <c r="J875" s="1011">
        <f t="shared" si="45"/>
        <v>2100000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</row>
    <row r="876" spans="1:248" s="16" customFormat="1" ht="15.75">
      <c r="A876" s="23"/>
      <c r="B876" s="23"/>
      <c r="C876" s="23"/>
      <c r="D876" s="58"/>
      <c r="E876" s="54">
        <v>266</v>
      </c>
      <c r="F876" s="26">
        <v>511</v>
      </c>
      <c r="G876" s="89" t="s">
        <v>338</v>
      </c>
      <c r="H876" s="621">
        <f>H877</f>
        <v>12000000</v>
      </c>
      <c r="I876" s="1118">
        <f>I877</f>
        <v>0</v>
      </c>
      <c r="J876" s="996">
        <f t="shared" si="45"/>
        <v>12000000</v>
      </c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</row>
    <row r="877" spans="1:248" s="16" customFormat="1" ht="16.5" thickBot="1">
      <c r="A877" s="23"/>
      <c r="B877" s="23"/>
      <c r="C877" s="23"/>
      <c r="D877" s="58"/>
      <c r="E877" s="50"/>
      <c r="F877" s="22">
        <v>511200</v>
      </c>
      <c r="G877" s="35" t="s">
        <v>596</v>
      </c>
      <c r="H877" s="574">
        <v>12000000</v>
      </c>
      <c r="I877" s="1114"/>
      <c r="J877" s="1008">
        <f t="shared" si="45"/>
        <v>12000000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</row>
    <row r="878" spans="1:248" s="16" customFormat="1" ht="32.25" customHeight="1" thickTop="1">
      <c r="A878" s="76"/>
      <c r="B878" s="76"/>
      <c r="C878" s="76"/>
      <c r="D878" s="39"/>
      <c r="E878" s="42"/>
      <c r="F878" s="67"/>
      <c r="G878" s="33" t="s">
        <v>317</v>
      </c>
      <c r="H878" s="596"/>
      <c r="I878" s="1132"/>
      <c r="J878" s="995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</row>
    <row r="879" spans="1:248" s="16" customFormat="1" ht="15.75">
      <c r="A879" s="23"/>
      <c r="B879" s="23"/>
      <c r="C879" s="23"/>
      <c r="D879" s="51"/>
      <c r="E879" s="43"/>
      <c r="F879" s="68"/>
      <c r="G879" s="19" t="s">
        <v>63</v>
      </c>
      <c r="H879" s="626">
        <f>H874+H876</f>
        <v>14100000</v>
      </c>
      <c r="I879" s="1141"/>
      <c r="J879" s="1031">
        <f aca="true" t="shared" si="46" ref="J879:J886">H879+I879</f>
        <v>14100000</v>
      </c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</row>
    <row r="880" spans="1:248" s="16" customFormat="1" ht="15.75">
      <c r="A880" s="23"/>
      <c r="B880" s="23"/>
      <c r="C880" s="23"/>
      <c r="D880" s="426"/>
      <c r="E880" s="426"/>
      <c r="F880" s="52"/>
      <c r="G880" s="7" t="s">
        <v>65</v>
      </c>
      <c r="H880" s="592"/>
      <c r="I880" s="1157">
        <f>I874+I876</f>
        <v>0</v>
      </c>
      <c r="J880" s="1030">
        <f>H880+I880</f>
        <v>0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</row>
    <row r="881" spans="1:248" s="16" customFormat="1" ht="15.75">
      <c r="A881" s="23"/>
      <c r="B881" s="23"/>
      <c r="C881" s="23"/>
      <c r="D881" s="51"/>
      <c r="E881" s="43"/>
      <c r="F881" s="68"/>
      <c r="G881" s="33" t="s">
        <v>318</v>
      </c>
      <c r="H881" s="577">
        <f>H879</f>
        <v>14100000</v>
      </c>
      <c r="I881" s="1130">
        <f>I880</f>
        <v>0</v>
      </c>
      <c r="J881" s="995">
        <f t="shared" si="46"/>
        <v>14100000</v>
      </c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</row>
    <row r="882" spans="1:248" s="16" customFormat="1" ht="15.75">
      <c r="A882" s="23"/>
      <c r="B882" s="23"/>
      <c r="C882" s="23"/>
      <c r="D882" s="51"/>
      <c r="E882" s="1351"/>
      <c r="F882" s="1353"/>
      <c r="G882" s="17" t="s">
        <v>220</v>
      </c>
      <c r="H882" s="581"/>
      <c r="I882" s="1122"/>
      <c r="J882" s="995">
        <f t="shared" si="46"/>
        <v>0</v>
      </c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</row>
    <row r="883" spans="1:248" s="16" customFormat="1" ht="15.75">
      <c r="A883" s="23"/>
      <c r="B883" s="23"/>
      <c r="C883" s="23"/>
      <c r="D883" s="51"/>
      <c r="E883" s="1351"/>
      <c r="F883" s="1353"/>
      <c r="G883" s="7" t="s">
        <v>63</v>
      </c>
      <c r="H883" s="599">
        <f>H852+H861+H872+H881</f>
        <v>151675000</v>
      </c>
      <c r="I883" s="1122"/>
      <c r="J883" s="1016">
        <f t="shared" si="46"/>
        <v>151675000</v>
      </c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</row>
    <row r="884" spans="1:248" s="16" customFormat="1" ht="15.75">
      <c r="A884" s="23"/>
      <c r="B884" s="23"/>
      <c r="C884" s="23"/>
      <c r="D884" s="51"/>
      <c r="E884" s="51"/>
      <c r="F884" s="52"/>
      <c r="G884" s="19" t="s">
        <v>64</v>
      </c>
      <c r="H884" s="619"/>
      <c r="I884" s="1156">
        <f>I850</f>
        <v>0</v>
      </c>
      <c r="J884" s="1016">
        <f>H884+I884</f>
        <v>0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</row>
    <row r="885" spans="1:248" s="16" customFormat="1" ht="15.75">
      <c r="A885" s="23"/>
      <c r="B885" s="23"/>
      <c r="C885" s="23"/>
      <c r="D885" s="51"/>
      <c r="E885" s="51"/>
      <c r="F885" s="52"/>
      <c r="G885" s="19" t="s">
        <v>65</v>
      </c>
      <c r="H885" s="619"/>
      <c r="I885" s="1156"/>
      <c r="J885" s="1016">
        <f>H885+I885</f>
        <v>0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</row>
    <row r="886" spans="1:248" s="16" customFormat="1" ht="17.25" customHeight="1" thickBot="1">
      <c r="A886" s="23"/>
      <c r="B886" s="23"/>
      <c r="C886" s="23"/>
      <c r="D886" s="51"/>
      <c r="E886" s="43"/>
      <c r="F886" s="68"/>
      <c r="G886" s="60" t="s">
        <v>221</v>
      </c>
      <c r="H886" s="627">
        <f>H883+H884+H885</f>
        <v>151675000</v>
      </c>
      <c r="I886" s="1123">
        <f>I884+I885</f>
        <v>0</v>
      </c>
      <c r="J886" s="995">
        <f t="shared" si="46"/>
        <v>151675000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</row>
    <row r="887" spans="1:248" s="16" customFormat="1" ht="38.25" customHeight="1" thickTop="1">
      <c r="A887" s="116"/>
      <c r="B887" s="116"/>
      <c r="C887" s="116">
        <v>560</v>
      </c>
      <c r="D887" s="374"/>
      <c r="E887" s="380"/>
      <c r="F887" s="131"/>
      <c r="G887" s="231" t="s">
        <v>406</v>
      </c>
      <c r="H887" s="568"/>
      <c r="I887" s="1113"/>
      <c r="J887" s="99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</row>
    <row r="888" spans="1:248" s="16" customFormat="1" ht="33" customHeight="1" thickBot="1">
      <c r="A888" s="111"/>
      <c r="B888" s="111"/>
      <c r="C888" s="111"/>
      <c r="D888" s="754"/>
      <c r="E888" s="381"/>
      <c r="F888" s="110"/>
      <c r="G888" s="107" t="s">
        <v>407</v>
      </c>
      <c r="H888" s="576"/>
      <c r="I888" s="1134"/>
      <c r="J888" s="98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</row>
    <row r="889" spans="1:248" s="16" customFormat="1" ht="16.5" thickTop="1">
      <c r="A889" s="267"/>
      <c r="B889" s="267"/>
      <c r="C889" s="267"/>
      <c r="D889" s="79"/>
      <c r="E889" s="956">
        <v>267</v>
      </c>
      <c r="F889" s="205">
        <v>424</v>
      </c>
      <c r="G889" s="123" t="s">
        <v>261</v>
      </c>
      <c r="H889" s="577">
        <v>200000</v>
      </c>
      <c r="I889" s="1130"/>
      <c r="J889" s="1019">
        <f aca="true" t="shared" si="47" ref="J889:J894">H889+I889</f>
        <v>200000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</row>
    <row r="890" spans="1:248" s="16" customFormat="1" ht="15.75">
      <c r="A890" s="267"/>
      <c r="B890" s="267"/>
      <c r="C890" s="267"/>
      <c r="D890" s="79"/>
      <c r="E890" s="957">
        <v>268</v>
      </c>
      <c r="F890" s="206">
        <v>426</v>
      </c>
      <c r="G890" s="133" t="s">
        <v>263</v>
      </c>
      <c r="H890" s="578">
        <v>200000</v>
      </c>
      <c r="I890" s="1142"/>
      <c r="J890" s="1018">
        <f t="shared" si="47"/>
        <v>200000</v>
      </c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</row>
    <row r="891" spans="1:248" s="16" customFormat="1" ht="32.25" thickBot="1">
      <c r="A891" s="203"/>
      <c r="B891" s="203"/>
      <c r="C891" s="203"/>
      <c r="D891" s="755"/>
      <c r="E891" s="958">
        <v>269</v>
      </c>
      <c r="F891" s="207">
        <v>451</v>
      </c>
      <c r="G891" s="1083" t="s">
        <v>408</v>
      </c>
      <c r="H891" s="616">
        <v>1000000</v>
      </c>
      <c r="I891" s="1163"/>
      <c r="J891" s="1019">
        <f t="shared" si="47"/>
        <v>1000000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</row>
    <row r="892" spans="1:248" s="16" customFormat="1" ht="16.5" thickTop="1">
      <c r="A892" s="392"/>
      <c r="B892" s="392"/>
      <c r="C892" s="392"/>
      <c r="D892" s="756"/>
      <c r="E892" s="113"/>
      <c r="F892" s="114"/>
      <c r="G892" s="104" t="s">
        <v>854</v>
      </c>
      <c r="H892" s="568"/>
      <c r="I892" s="1113"/>
      <c r="J892" s="984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</row>
    <row r="893" spans="1:248" s="16" customFormat="1" ht="15.75">
      <c r="A893" s="23"/>
      <c r="B893" s="23"/>
      <c r="C893" s="23"/>
      <c r="D893" s="51"/>
      <c r="E893" s="43"/>
      <c r="F893" s="58"/>
      <c r="G893" s="86" t="s">
        <v>591</v>
      </c>
      <c r="H893" s="599">
        <f>H889+H890+H891</f>
        <v>1400000</v>
      </c>
      <c r="I893" s="1120"/>
      <c r="J893" s="1018">
        <f t="shared" si="47"/>
        <v>1400000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</row>
    <row r="894" spans="1:248" s="16" customFormat="1" ht="16.5" thickBot="1">
      <c r="A894" s="267"/>
      <c r="B894" s="267"/>
      <c r="C894" s="267"/>
      <c r="D894" s="79"/>
      <c r="E894" s="72"/>
      <c r="F894" s="95"/>
      <c r="G894" s="105" t="s">
        <v>409</v>
      </c>
      <c r="H894" s="578">
        <f>H893</f>
        <v>1400000</v>
      </c>
      <c r="I894" s="1142">
        <f>I889</f>
        <v>0</v>
      </c>
      <c r="J894" s="1018">
        <f t="shared" si="47"/>
        <v>1400000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</row>
    <row r="895" spans="1:248" s="16" customFormat="1" ht="16.5" thickTop="1">
      <c r="A895" s="361"/>
      <c r="B895" s="361"/>
      <c r="C895" s="361"/>
      <c r="D895" s="80"/>
      <c r="E895" s="71"/>
      <c r="F895" s="94"/>
      <c r="G895" s="36" t="s">
        <v>548</v>
      </c>
      <c r="H895" s="568"/>
      <c r="I895" s="1113"/>
      <c r="J895" s="99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</row>
    <row r="896" spans="1:248" s="16" customFormat="1" ht="15.75">
      <c r="A896" s="267"/>
      <c r="B896" s="267"/>
      <c r="C896" s="267"/>
      <c r="D896" s="79"/>
      <c r="E896" s="79"/>
      <c r="F896" s="99"/>
      <c r="G896" s="7" t="s">
        <v>63</v>
      </c>
      <c r="H896" s="578">
        <f>H167+H175+H182+H189+H196+H204+H209+H217+H222+H241+H284+H394+H404+H413+H422+H430+H449+H461+H542+H679+H686+H767+H801+H886+H894+H591</f>
        <v>614682186.8</v>
      </c>
      <c r="I896" s="1142"/>
      <c r="J896" s="1019">
        <f>H896+I896</f>
        <v>614682186.8</v>
      </c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</row>
    <row r="897" spans="1:248" s="16" customFormat="1" ht="15.75">
      <c r="A897" s="267"/>
      <c r="B897" s="267"/>
      <c r="C897" s="267"/>
      <c r="D897" s="79"/>
      <c r="E897" s="72"/>
      <c r="F897" s="95"/>
      <c r="G897" s="7" t="s">
        <v>592</v>
      </c>
      <c r="H897" s="578"/>
      <c r="I897" s="1142">
        <f>I621+I673+I765+I799</f>
        <v>49337000</v>
      </c>
      <c r="J897" s="1018">
        <f>H897+I897</f>
        <v>49337000</v>
      </c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</row>
    <row r="898" spans="1:248" s="16" customFormat="1" ht="15.75">
      <c r="A898" s="267"/>
      <c r="B898" s="267"/>
      <c r="C898" s="267"/>
      <c r="D898" s="79"/>
      <c r="E898" s="72"/>
      <c r="F898" s="95"/>
      <c r="G898" s="19" t="s">
        <v>64</v>
      </c>
      <c r="H898" s="578"/>
      <c r="I898" s="1142">
        <f>I166+I216</f>
        <v>20000000</v>
      </c>
      <c r="J898" s="1018">
        <f>H898+I898</f>
        <v>20000000</v>
      </c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</row>
    <row r="899" spans="1:248" s="16" customFormat="1" ht="15.75">
      <c r="A899" s="267"/>
      <c r="B899" s="267"/>
      <c r="C899" s="267"/>
      <c r="D899" s="79"/>
      <c r="E899" s="72"/>
      <c r="F899" s="95"/>
      <c r="G899" s="7" t="s">
        <v>65</v>
      </c>
      <c r="H899" s="578"/>
      <c r="I899" s="1142">
        <f>I541+I622+I766+I800+I885</f>
        <v>4538000</v>
      </c>
      <c r="J899" s="1018">
        <f>H899+I899</f>
        <v>4538000</v>
      </c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</row>
    <row r="900" spans="1:248" s="16" customFormat="1" ht="18" customHeight="1" thickBot="1">
      <c r="A900" s="265"/>
      <c r="B900" s="265"/>
      <c r="C900" s="265"/>
      <c r="D900" s="757"/>
      <c r="E900" s="382"/>
      <c r="F900" s="402"/>
      <c r="G900" s="164" t="s">
        <v>549</v>
      </c>
      <c r="H900" s="576">
        <f>H896</f>
        <v>614682186.8</v>
      </c>
      <c r="I900" s="1134">
        <f>I897+I898+I899</f>
        <v>73875000</v>
      </c>
      <c r="J900" s="989">
        <f>H900+I900</f>
        <v>688557186.8</v>
      </c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</row>
    <row r="901" spans="1:248" s="16" customFormat="1" ht="18.75" customHeight="1" thickBot="1" thickTop="1">
      <c r="A901" s="173">
        <v>4</v>
      </c>
      <c r="B901" s="173"/>
      <c r="C901" s="173"/>
      <c r="D901" s="752"/>
      <c r="E901" s="377"/>
      <c r="F901" s="262"/>
      <c r="G901" s="266" t="s">
        <v>40</v>
      </c>
      <c r="H901" s="600"/>
      <c r="I901" s="1143"/>
      <c r="J901" s="1024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</row>
    <row r="902" spans="1:248" s="16" customFormat="1" ht="17.25" thickBot="1" thickTop="1">
      <c r="A902" s="173"/>
      <c r="B902" s="173"/>
      <c r="C902" s="173">
        <v>330</v>
      </c>
      <c r="D902" s="173"/>
      <c r="E902" s="383"/>
      <c r="F902" s="263"/>
      <c r="G902" s="264" t="s">
        <v>41</v>
      </c>
      <c r="H902" s="577"/>
      <c r="I902" s="1130"/>
      <c r="J902" s="101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</row>
    <row r="903" spans="1:248" s="16" customFormat="1" ht="17.25" customHeight="1" thickTop="1">
      <c r="A903" s="267"/>
      <c r="B903" s="267"/>
      <c r="C903" s="267"/>
      <c r="D903" s="744"/>
      <c r="E903" s="119">
        <v>270</v>
      </c>
      <c r="F903" s="37">
        <v>411</v>
      </c>
      <c r="G903" s="38" t="s">
        <v>231</v>
      </c>
      <c r="H903" s="568">
        <f>H904</f>
        <v>1300000</v>
      </c>
      <c r="I903" s="1113"/>
      <c r="J903" s="984">
        <f aca="true" t="shared" si="48" ref="J903:J912">H903+I903</f>
        <v>1300000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</row>
    <row r="904" spans="1:248" s="16" customFormat="1" ht="17.25" customHeight="1" thickBot="1">
      <c r="A904" s="267"/>
      <c r="B904" s="267"/>
      <c r="C904" s="267"/>
      <c r="D904" s="744"/>
      <c r="E904" s="317"/>
      <c r="F904" s="34">
        <v>411110</v>
      </c>
      <c r="G904" s="35" t="s">
        <v>232</v>
      </c>
      <c r="H904" s="569">
        <v>1300000</v>
      </c>
      <c r="I904" s="1114"/>
      <c r="J904" s="985">
        <f t="shared" si="48"/>
        <v>1300000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</row>
    <row r="905" spans="1:248" s="16" customFormat="1" ht="28.5" customHeight="1" thickTop="1">
      <c r="A905" s="267"/>
      <c r="B905" s="267"/>
      <c r="C905" s="267"/>
      <c r="D905" s="744"/>
      <c r="E905" s="119">
        <v>271</v>
      </c>
      <c r="F905" s="37">
        <v>412</v>
      </c>
      <c r="G905" s="537" t="s">
        <v>233</v>
      </c>
      <c r="H905" s="568">
        <f>H906</f>
        <v>233000</v>
      </c>
      <c r="I905" s="1113"/>
      <c r="J905" s="984">
        <f t="shared" si="48"/>
        <v>233000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</row>
    <row r="906" spans="1:248" s="16" customFormat="1" ht="36" customHeight="1" thickBot="1">
      <c r="A906" s="267"/>
      <c r="B906" s="267"/>
      <c r="C906" s="267"/>
      <c r="D906" s="744"/>
      <c r="E906" s="318"/>
      <c r="F906" s="20">
        <v>412000</v>
      </c>
      <c r="G906" s="19" t="s">
        <v>233</v>
      </c>
      <c r="H906" s="567">
        <v>233000</v>
      </c>
      <c r="I906" s="1115"/>
      <c r="J906" s="985">
        <f t="shared" si="48"/>
        <v>233000</v>
      </c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</row>
    <row r="907" spans="1:248" s="16" customFormat="1" ht="17.25" customHeight="1" thickBot="1" thickTop="1">
      <c r="A907" s="267"/>
      <c r="B907" s="267"/>
      <c r="C907" s="267"/>
      <c r="D907" s="744"/>
      <c r="E907" s="384" t="s">
        <v>816</v>
      </c>
      <c r="F907" s="136">
        <v>414</v>
      </c>
      <c r="G907" s="213" t="s">
        <v>522</v>
      </c>
      <c r="H907" s="570">
        <v>20000</v>
      </c>
      <c r="I907" s="1116"/>
      <c r="J907" s="986">
        <f t="shared" si="48"/>
        <v>20000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</row>
    <row r="908" spans="1:248" s="16" customFormat="1" ht="17.25" customHeight="1" thickTop="1">
      <c r="A908" s="267"/>
      <c r="B908" s="267"/>
      <c r="C908" s="267"/>
      <c r="D908" s="744"/>
      <c r="E908" s="119">
        <v>273</v>
      </c>
      <c r="F908" s="37">
        <v>421</v>
      </c>
      <c r="G908" s="36" t="s">
        <v>234</v>
      </c>
      <c r="H908" s="568">
        <f>H910+H909</f>
        <v>55000</v>
      </c>
      <c r="I908" s="1113"/>
      <c r="J908" s="984">
        <f t="shared" si="48"/>
        <v>55000</v>
      </c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</row>
    <row r="909" spans="1:248" s="16" customFormat="1" ht="17.25" customHeight="1">
      <c r="A909" s="267"/>
      <c r="B909" s="267"/>
      <c r="C909" s="267"/>
      <c r="D909" s="744"/>
      <c r="E909" s="50"/>
      <c r="F909" s="137">
        <v>421400</v>
      </c>
      <c r="G909" s="138" t="s">
        <v>342</v>
      </c>
      <c r="H909" s="573">
        <v>40000</v>
      </c>
      <c r="I909" s="1118"/>
      <c r="J909" s="1018">
        <f t="shared" si="48"/>
        <v>40000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</row>
    <row r="910" spans="1:248" s="16" customFormat="1" ht="17.25" customHeight="1" thickBot="1">
      <c r="A910" s="267"/>
      <c r="B910" s="267"/>
      <c r="C910" s="267"/>
      <c r="D910" s="744"/>
      <c r="E910" s="320"/>
      <c r="F910" s="34">
        <v>421900</v>
      </c>
      <c r="G910" s="35" t="s">
        <v>264</v>
      </c>
      <c r="H910" s="569">
        <v>15000</v>
      </c>
      <c r="I910" s="1114"/>
      <c r="J910" s="988">
        <f t="shared" si="48"/>
        <v>15000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</row>
    <row r="911" spans="1:248" s="16" customFormat="1" ht="17.25" customHeight="1" thickBot="1" thickTop="1">
      <c r="A911" s="267"/>
      <c r="B911" s="267"/>
      <c r="C911" s="267"/>
      <c r="D911" s="744"/>
      <c r="E911" s="385">
        <v>274</v>
      </c>
      <c r="F911" s="136">
        <v>422</v>
      </c>
      <c r="G911" s="134" t="s">
        <v>235</v>
      </c>
      <c r="H911" s="570">
        <v>50000</v>
      </c>
      <c r="I911" s="1116"/>
      <c r="J911" s="1045">
        <f t="shared" si="48"/>
        <v>50000</v>
      </c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</row>
    <row r="912" spans="1:248" s="16" customFormat="1" ht="17.25" customHeight="1" thickTop="1">
      <c r="A912" s="267"/>
      <c r="B912" s="267"/>
      <c r="C912" s="267"/>
      <c r="D912" s="744"/>
      <c r="E912" s="386">
        <v>275</v>
      </c>
      <c r="F912" s="135">
        <v>423</v>
      </c>
      <c r="G912" s="175" t="s">
        <v>237</v>
      </c>
      <c r="H912" s="571">
        <f>H913+H914</f>
        <v>65000</v>
      </c>
      <c r="I912" s="1140"/>
      <c r="J912" s="987">
        <f t="shared" si="48"/>
        <v>65000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</row>
    <row r="913" spans="1:248" s="16" customFormat="1" ht="17.25" customHeight="1">
      <c r="A913" s="267"/>
      <c r="B913" s="267"/>
      <c r="C913" s="267"/>
      <c r="D913" s="744"/>
      <c r="E913" s="323"/>
      <c r="F913" s="6">
        <v>423710</v>
      </c>
      <c r="G913" s="19" t="s">
        <v>339</v>
      </c>
      <c r="H913" s="567">
        <v>15000</v>
      </c>
      <c r="I913" s="1115"/>
      <c r="J913" s="985">
        <f aca="true" t="shared" si="49" ref="J913:J926">H913+I913</f>
        <v>15000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</row>
    <row r="914" spans="1:248" s="16" customFormat="1" ht="17.25" customHeight="1" thickBot="1">
      <c r="A914" s="267"/>
      <c r="B914" s="267"/>
      <c r="C914" s="267"/>
      <c r="D914" s="744"/>
      <c r="E914" s="331"/>
      <c r="F914" s="20">
        <v>423320</v>
      </c>
      <c r="G914" s="35" t="s">
        <v>260</v>
      </c>
      <c r="H914" s="569">
        <v>50000</v>
      </c>
      <c r="I914" s="1114"/>
      <c r="J914" s="988">
        <f>H914+I914</f>
        <v>50000</v>
      </c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</row>
    <row r="915" spans="1:248" s="16" customFormat="1" ht="17.25" customHeight="1" thickTop="1">
      <c r="A915" s="267"/>
      <c r="B915" s="267"/>
      <c r="C915" s="267"/>
      <c r="D915" s="744"/>
      <c r="E915" s="335" t="s">
        <v>817</v>
      </c>
      <c r="F915" s="125">
        <v>426</v>
      </c>
      <c r="G915" s="124" t="s">
        <v>263</v>
      </c>
      <c r="H915" s="585">
        <f>H916+H917</f>
        <v>110000</v>
      </c>
      <c r="I915" s="1174">
        <f>I917</f>
        <v>0</v>
      </c>
      <c r="J915" s="1001">
        <f t="shared" si="49"/>
        <v>110000</v>
      </c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</row>
    <row r="916" spans="1:248" s="16" customFormat="1" ht="17.25" customHeight="1">
      <c r="A916" s="267"/>
      <c r="B916" s="267"/>
      <c r="C916" s="267"/>
      <c r="D916" s="744"/>
      <c r="E916" s="336"/>
      <c r="F916" s="137">
        <v>426300</v>
      </c>
      <c r="G916" s="162" t="s">
        <v>585</v>
      </c>
      <c r="H916" s="580">
        <v>60000</v>
      </c>
      <c r="I916" s="1159"/>
      <c r="J916" s="1002">
        <f>H916</f>
        <v>60000</v>
      </c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</row>
    <row r="917" spans="1:248" s="16" customFormat="1" ht="17.25" customHeight="1" thickBot="1">
      <c r="A917" s="203"/>
      <c r="B917" s="203"/>
      <c r="C917" s="203"/>
      <c r="D917" s="745"/>
      <c r="E917" s="317"/>
      <c r="F917" s="182">
        <v>426400</v>
      </c>
      <c r="G917" s="225" t="s">
        <v>574</v>
      </c>
      <c r="H917" s="623">
        <v>50000</v>
      </c>
      <c r="I917" s="1175"/>
      <c r="J917" s="988">
        <f t="shared" si="49"/>
        <v>50000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</row>
    <row r="918" spans="1:248" s="16" customFormat="1" ht="28.5" customHeight="1" thickTop="1">
      <c r="A918" s="267"/>
      <c r="B918" s="267"/>
      <c r="C918" s="267"/>
      <c r="D918" s="744"/>
      <c r="E918" s="372"/>
      <c r="F918" s="137"/>
      <c r="G918" s="104" t="s">
        <v>711</v>
      </c>
      <c r="H918" s="580"/>
      <c r="I918" s="1176"/>
      <c r="J918" s="100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</row>
    <row r="919" spans="1:248" s="16" customFormat="1" ht="17.25" customHeight="1">
      <c r="A919" s="267"/>
      <c r="B919" s="267"/>
      <c r="C919" s="267"/>
      <c r="D919" s="744"/>
      <c r="E919" s="372"/>
      <c r="F919" s="137"/>
      <c r="G919" s="19" t="s">
        <v>63</v>
      </c>
      <c r="H919" s="580">
        <f>H903+H905+H907+H908+H911+H912+H915</f>
        <v>1833000</v>
      </c>
      <c r="I919" s="1176"/>
      <c r="J919" s="1002">
        <f>H919</f>
        <v>1833000</v>
      </c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</row>
    <row r="920" spans="1:248" s="16" customFormat="1" ht="17.25" customHeight="1" thickBot="1">
      <c r="A920" s="267"/>
      <c r="B920" s="267"/>
      <c r="C920" s="267"/>
      <c r="D920" s="744"/>
      <c r="E920" s="372"/>
      <c r="F920" s="137"/>
      <c r="G920" s="105" t="s">
        <v>712</v>
      </c>
      <c r="H920" s="580">
        <f>H919</f>
        <v>1833000</v>
      </c>
      <c r="I920" s="1176"/>
      <c r="J920" s="1000">
        <f>H920</f>
        <v>1833000</v>
      </c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</row>
    <row r="921" spans="1:248" s="16" customFormat="1" ht="17.25" customHeight="1" thickTop="1">
      <c r="A921" s="267"/>
      <c r="B921" s="267"/>
      <c r="C921" s="267"/>
      <c r="D921" s="744"/>
      <c r="E921" s="372"/>
      <c r="F921" s="135"/>
      <c r="G921" s="36" t="s">
        <v>42</v>
      </c>
      <c r="H921" s="568"/>
      <c r="I921" s="1113"/>
      <c r="J921" s="99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</row>
    <row r="922" spans="1:248" s="16" customFormat="1" ht="17.25" customHeight="1">
      <c r="A922" s="267"/>
      <c r="B922" s="267"/>
      <c r="C922" s="267"/>
      <c r="D922" s="744"/>
      <c r="E922" s="372"/>
      <c r="F922" s="135"/>
      <c r="G922" s="7" t="s">
        <v>246</v>
      </c>
      <c r="H922" s="622">
        <f>H903+H905+H907+H908+H911+H912+H915</f>
        <v>1833000</v>
      </c>
      <c r="I922" s="1142"/>
      <c r="J922" s="1019">
        <f t="shared" si="49"/>
        <v>1833000</v>
      </c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</row>
    <row r="923" spans="1:248" s="16" customFormat="1" ht="17.25" customHeight="1">
      <c r="A923" s="267"/>
      <c r="B923" s="267"/>
      <c r="C923" s="267"/>
      <c r="D923" s="744"/>
      <c r="E923" s="372"/>
      <c r="F923" s="135"/>
      <c r="G923" s="19" t="s">
        <v>322</v>
      </c>
      <c r="H923" s="579"/>
      <c r="I923" s="1123">
        <f>I903+I905+I907+I908+I912+I915</f>
        <v>0</v>
      </c>
      <c r="J923" s="1021">
        <f t="shared" si="49"/>
        <v>0</v>
      </c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</row>
    <row r="924" spans="1:248" s="16" customFormat="1" ht="16.5" customHeight="1" thickBot="1">
      <c r="A924" s="203"/>
      <c r="B924" s="203"/>
      <c r="C924" s="203"/>
      <c r="D924" s="745"/>
      <c r="E924" s="391"/>
      <c r="F924" s="959"/>
      <c r="G924" s="164" t="s">
        <v>43</v>
      </c>
      <c r="H924" s="576">
        <f>H922</f>
        <v>1833000</v>
      </c>
      <c r="I924" s="1134">
        <f>I915+I917+I921+I922+I923</f>
        <v>0</v>
      </c>
      <c r="J924" s="989">
        <f t="shared" si="49"/>
        <v>1833000</v>
      </c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</row>
    <row r="925" spans="1:248" s="16" customFormat="1" ht="17.25" thickBot="1" thickTop="1">
      <c r="A925" s="393"/>
      <c r="B925" s="393"/>
      <c r="C925" s="393"/>
      <c r="D925" s="758"/>
      <c r="E925" s="168"/>
      <c r="F925" s="169"/>
      <c r="G925" s="184" t="s">
        <v>44</v>
      </c>
      <c r="H925" s="629">
        <f>H47+H98+H900+H924</f>
        <v>636330186.8</v>
      </c>
      <c r="I925" s="1177">
        <f>I897+I898+I899</f>
        <v>73875000</v>
      </c>
      <c r="J925" s="1046">
        <f t="shared" si="49"/>
        <v>710205186.8</v>
      </c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</row>
    <row r="926" spans="1:247" s="16" customFormat="1" ht="17.25" thickBot="1" thickTop="1">
      <c r="A926" s="393"/>
      <c r="B926" s="393"/>
      <c r="C926" s="393"/>
      <c r="D926" s="758"/>
      <c r="E926" s="168"/>
      <c r="F926" s="169"/>
      <c r="G926" s="115" t="s">
        <v>319</v>
      </c>
      <c r="H926" s="630">
        <f>H925</f>
        <v>636330186.8</v>
      </c>
      <c r="I926" s="1178">
        <f>I925</f>
        <v>73875000</v>
      </c>
      <c r="J926" s="1047">
        <f t="shared" si="49"/>
        <v>710205186.8</v>
      </c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</row>
    <row r="927" spans="5:248" s="16" customFormat="1" ht="20.25" customHeight="1" thickTop="1">
      <c r="E927" s="42"/>
      <c r="F927" s="39"/>
      <c r="H927" s="631"/>
      <c r="J927" s="1048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</row>
    <row r="928" spans="7:248" s="16" customFormat="1" ht="23.25" customHeight="1">
      <c r="G928" s="1271" t="s">
        <v>845</v>
      </c>
      <c r="H928" s="631"/>
      <c r="J928" s="1048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</row>
    <row r="929" spans="8:248" s="16" customFormat="1" ht="12.75" customHeight="1" hidden="1">
      <c r="H929" s="631"/>
      <c r="J929" s="1048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</row>
    <row r="930" spans="2:248" s="16" customFormat="1" ht="12.75">
      <c r="B930" s="16" t="s">
        <v>846</v>
      </c>
      <c r="H930" s="631"/>
      <c r="J930" s="1048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</row>
    <row r="931" spans="8:248" s="16" customFormat="1" ht="12.75">
      <c r="H931" s="631"/>
      <c r="J931" s="1048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</row>
    <row r="932" spans="8:248" s="16" customFormat="1" ht="12.75">
      <c r="H932" s="631"/>
      <c r="J932" s="1048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</row>
    <row r="933" spans="2:248" s="16" customFormat="1" ht="12.75">
      <c r="B933" s="1272" t="s">
        <v>842</v>
      </c>
      <c r="C933" s="1272"/>
      <c r="D933" s="1272"/>
      <c r="E933" s="1272"/>
      <c r="F933" s="1272"/>
      <c r="G933" s="1272"/>
      <c r="H933" s="1273"/>
      <c r="I933" s="1272"/>
      <c r="J933" s="1048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</row>
    <row r="934" spans="2:248" s="16" customFormat="1" ht="12.75">
      <c r="B934" s="1272" t="s">
        <v>847</v>
      </c>
      <c r="C934" s="1272"/>
      <c r="D934" s="1272"/>
      <c r="E934" s="1272"/>
      <c r="F934" s="1272"/>
      <c r="G934" s="1272"/>
      <c r="H934" s="1273"/>
      <c r="I934" s="1272"/>
      <c r="J934" s="1048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</row>
    <row r="935" spans="2:248" s="16" customFormat="1" ht="12.75">
      <c r="B935" s="1272"/>
      <c r="C935" s="1272"/>
      <c r="D935" s="1272"/>
      <c r="E935" s="1272"/>
      <c r="F935" s="1272"/>
      <c r="G935" s="1272"/>
      <c r="H935" s="1273"/>
      <c r="I935" s="1272"/>
      <c r="J935" s="1048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</row>
    <row r="936" spans="2:248" s="16" customFormat="1" ht="12.75">
      <c r="B936" s="1272"/>
      <c r="C936" s="1272"/>
      <c r="D936" s="1272"/>
      <c r="E936" s="1272"/>
      <c r="F936" s="1272"/>
      <c r="G936" s="1272"/>
      <c r="H936" s="1273" t="s">
        <v>848</v>
      </c>
      <c r="I936" s="1272"/>
      <c r="J936" s="1048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</row>
    <row r="937" spans="2:248" s="16" customFormat="1" ht="12.75">
      <c r="B937" s="1272"/>
      <c r="C937" s="1272"/>
      <c r="D937" s="1272"/>
      <c r="E937" s="1272"/>
      <c r="F937" s="1272"/>
      <c r="G937" s="1272"/>
      <c r="H937" s="1273" t="s">
        <v>843</v>
      </c>
      <c r="I937" s="1272"/>
      <c r="J937" s="1048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</row>
    <row r="938" spans="2:248" s="16" customFormat="1" ht="12.75">
      <c r="B938" s="1272"/>
      <c r="C938" s="1272"/>
      <c r="D938" s="1272"/>
      <c r="E938" s="1272"/>
      <c r="F938" s="1272"/>
      <c r="G938" s="1272" t="s">
        <v>849</v>
      </c>
      <c r="H938" s="1273" t="s">
        <v>850</v>
      </c>
      <c r="I938" s="1272"/>
      <c r="J938" s="104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</row>
    <row r="939" spans="1:248" s="16" customFormat="1" ht="12.75">
      <c r="A939" s="16" t="s">
        <v>851</v>
      </c>
      <c r="H939" s="1274" t="s">
        <v>844</v>
      </c>
      <c r="I939" s="1275"/>
      <c r="J939" s="104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</row>
    <row r="940" spans="8:248" s="16" customFormat="1" ht="12.75">
      <c r="H940" s="631"/>
      <c r="J940" s="104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</row>
    <row r="941" spans="8:248" s="16" customFormat="1" ht="12.75">
      <c r="H941" s="631"/>
      <c r="J941" s="104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</row>
    <row r="942" spans="8:248" s="16" customFormat="1" ht="12.75">
      <c r="H942" s="631"/>
      <c r="J942" s="104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</row>
    <row r="943" spans="8:248" s="16" customFormat="1" ht="12.75">
      <c r="H943" s="631"/>
      <c r="J943" s="104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</row>
    <row r="944" spans="8:248" s="16" customFormat="1" ht="12.75">
      <c r="H944" s="631"/>
      <c r="J944" s="104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</row>
    <row r="945" spans="8:248" s="16" customFormat="1" ht="12.75">
      <c r="H945" s="631"/>
      <c r="J945" s="104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</row>
    <row r="946" spans="8:248" s="16" customFormat="1" ht="12.75">
      <c r="H946" s="631"/>
      <c r="J946" s="104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</row>
    <row r="947" spans="8:248" s="16" customFormat="1" ht="12.75">
      <c r="H947" s="631"/>
      <c r="J947" s="104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</row>
    <row r="948" spans="8:248" s="16" customFormat="1" ht="12.75">
      <c r="H948" s="631"/>
      <c r="J948" s="104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</row>
    <row r="949" spans="8:248" s="16" customFormat="1" ht="12.75">
      <c r="H949" s="631"/>
      <c r="J949" s="104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</row>
    <row r="950" spans="8:248" s="16" customFormat="1" ht="12.75">
      <c r="H950" s="631"/>
      <c r="J950" s="1048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</row>
    <row r="951" spans="8:248" s="16" customFormat="1" ht="12.75">
      <c r="H951" s="631"/>
      <c r="J951" s="104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</row>
    <row r="952" spans="8:248" s="16" customFormat="1" ht="12.75">
      <c r="H952" s="631"/>
      <c r="J952" s="104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</row>
    <row r="953" spans="8:248" s="16" customFormat="1" ht="12.75">
      <c r="H953" s="631"/>
      <c r="J953" s="104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</row>
    <row r="954" spans="8:248" s="16" customFormat="1" ht="12.75">
      <c r="H954" s="631"/>
      <c r="J954" s="1048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</row>
    <row r="955" spans="8:248" s="16" customFormat="1" ht="12.75">
      <c r="H955" s="631"/>
      <c r="J955" s="1048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</row>
    <row r="956" spans="8:248" s="16" customFormat="1" ht="12.75">
      <c r="H956" s="631"/>
      <c r="J956" s="1048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</row>
    <row r="957" spans="8:248" s="16" customFormat="1" ht="12.75">
      <c r="H957" s="631"/>
      <c r="J957" s="1048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</row>
    <row r="958" spans="8:248" s="16" customFormat="1" ht="12.75">
      <c r="H958" s="631"/>
      <c r="J958" s="1048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</row>
    <row r="959" spans="8:248" s="16" customFormat="1" ht="12.75">
      <c r="H959" s="631"/>
      <c r="J959" s="1048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</row>
    <row r="960" spans="8:248" s="16" customFormat="1" ht="12.75">
      <c r="H960" s="631"/>
      <c r="J960" s="1048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</row>
    <row r="961" spans="8:248" s="16" customFormat="1" ht="12.75">
      <c r="H961" s="631"/>
      <c r="J961" s="1048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</row>
    <row r="962" spans="8:248" s="16" customFormat="1" ht="12.75">
      <c r="H962" s="631"/>
      <c r="J962" s="1048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</row>
    <row r="963" spans="8:248" s="16" customFormat="1" ht="12.75">
      <c r="H963" s="631"/>
      <c r="J963" s="1048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</row>
    <row r="964" spans="8:248" s="16" customFormat="1" ht="12.75">
      <c r="H964" s="631"/>
      <c r="J964" s="1048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</row>
    <row r="965" spans="8:248" s="16" customFormat="1" ht="12.75">
      <c r="H965" s="631"/>
      <c r="J965" s="1048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</row>
    <row r="966" spans="8:248" s="16" customFormat="1" ht="12.75">
      <c r="H966" s="631"/>
      <c r="J966" s="1048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</row>
    <row r="967" spans="8:248" s="16" customFormat="1" ht="12.75">
      <c r="H967" s="631"/>
      <c r="J967" s="1048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</row>
    <row r="968" spans="8:248" s="16" customFormat="1" ht="12.75">
      <c r="H968" s="631"/>
      <c r="J968" s="1048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</row>
    <row r="969" spans="8:248" s="16" customFormat="1" ht="12.75">
      <c r="H969" s="631"/>
      <c r="J969" s="104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</row>
    <row r="970" spans="8:248" s="16" customFormat="1" ht="12.75">
      <c r="H970" s="631"/>
      <c r="J970" s="104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</row>
    <row r="971" spans="8:248" s="16" customFormat="1" ht="12.75">
      <c r="H971" s="631"/>
      <c r="J971" s="104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</row>
    <row r="972" spans="8:248" s="16" customFormat="1" ht="12.75">
      <c r="H972" s="631"/>
      <c r="J972" s="1048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</row>
    <row r="973" spans="8:248" s="16" customFormat="1" ht="12.75">
      <c r="H973" s="631"/>
      <c r="J973" s="1048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</row>
    <row r="974" spans="8:248" s="16" customFormat="1" ht="12.75">
      <c r="H974" s="631"/>
      <c r="J974" s="104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</row>
    <row r="975" spans="8:248" s="16" customFormat="1" ht="12.75">
      <c r="H975" s="631"/>
      <c r="J975" s="104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</row>
    <row r="976" spans="8:248" s="16" customFormat="1" ht="12.75">
      <c r="H976" s="631"/>
      <c r="J976" s="104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</row>
    <row r="977" spans="8:248" s="16" customFormat="1" ht="12.75">
      <c r="H977" s="631"/>
      <c r="J977" s="104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</row>
    <row r="978" spans="8:248" s="16" customFormat="1" ht="12.75">
      <c r="H978" s="631"/>
      <c r="J978" s="104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</row>
    <row r="979" spans="8:248" s="16" customFormat="1" ht="12.75">
      <c r="H979" s="631"/>
      <c r="J979" s="104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</row>
    <row r="980" spans="8:248" s="16" customFormat="1" ht="12.75">
      <c r="H980" s="631"/>
      <c r="J980" s="104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</row>
    <row r="981" spans="8:248" s="16" customFormat="1" ht="12.75">
      <c r="H981" s="631"/>
      <c r="J981" s="104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</row>
    <row r="982" spans="8:248" s="16" customFormat="1" ht="12.75">
      <c r="H982" s="631"/>
      <c r="J982" s="104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</row>
    <row r="983" spans="8:248" s="16" customFormat="1" ht="12.75">
      <c r="H983" s="631"/>
      <c r="J983" s="104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</row>
    <row r="984" spans="8:248" s="16" customFormat="1" ht="12.75">
      <c r="H984" s="631"/>
      <c r="J984" s="1048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</row>
    <row r="985" spans="8:248" s="16" customFormat="1" ht="12.75">
      <c r="H985" s="631"/>
      <c r="J985" s="1048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</row>
    <row r="986" spans="8:248" s="16" customFormat="1" ht="12.75">
      <c r="H986" s="631"/>
      <c r="J986" s="1048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</row>
    <row r="987" spans="8:248" s="16" customFormat="1" ht="12.75">
      <c r="H987" s="631"/>
      <c r="J987" s="1048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</row>
    <row r="988" spans="8:248" s="16" customFormat="1" ht="12.75">
      <c r="H988" s="631"/>
      <c r="J988" s="1048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</row>
    <row r="989" spans="8:248" s="16" customFormat="1" ht="12.75">
      <c r="H989" s="631"/>
      <c r="J989" s="1048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</row>
    <row r="990" spans="8:248" s="16" customFormat="1" ht="12.75">
      <c r="H990" s="631"/>
      <c r="J990" s="1048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</row>
    <row r="991" spans="8:248" s="16" customFormat="1" ht="12.75">
      <c r="H991" s="631"/>
      <c r="J991" s="104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</row>
    <row r="992" spans="8:248" s="16" customFormat="1" ht="12.75">
      <c r="H992" s="631"/>
      <c r="J992" s="104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</row>
    <row r="993" spans="8:248" s="16" customFormat="1" ht="12.75">
      <c r="H993" s="631"/>
      <c r="J993" s="104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</row>
    <row r="994" spans="8:248" s="16" customFormat="1" ht="12.75">
      <c r="H994" s="631"/>
      <c r="J994" s="104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</row>
    <row r="995" spans="8:248" s="16" customFormat="1" ht="12.75">
      <c r="H995" s="631"/>
      <c r="J995" s="104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</row>
    <row r="996" spans="8:248" s="16" customFormat="1" ht="12.75">
      <c r="H996" s="631"/>
      <c r="J996" s="104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</row>
    <row r="997" spans="8:248" s="16" customFormat="1" ht="12.75">
      <c r="H997" s="631"/>
      <c r="J997" s="104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</row>
    <row r="998" spans="8:248" s="16" customFormat="1" ht="12.75">
      <c r="H998" s="631"/>
      <c r="J998" s="104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</row>
    <row r="999" spans="8:248" s="16" customFormat="1" ht="12.75">
      <c r="H999" s="631"/>
      <c r="J999" s="104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</row>
    <row r="1000" spans="8:248" s="16" customFormat="1" ht="12.75">
      <c r="H1000" s="631"/>
      <c r="J1000" s="104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</row>
    <row r="1001" spans="8:248" s="16" customFormat="1" ht="12.75">
      <c r="H1001" s="631"/>
      <c r="J1001" s="104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</row>
    <row r="1002" spans="8:248" s="16" customFormat="1" ht="12.75">
      <c r="H1002" s="631"/>
      <c r="J1002" s="104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</row>
    <row r="1003" spans="8:248" s="16" customFormat="1" ht="12.75">
      <c r="H1003" s="631"/>
      <c r="J1003" s="104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</row>
    <row r="1004" spans="8:248" s="16" customFormat="1" ht="12.75">
      <c r="H1004" s="631"/>
      <c r="J1004" s="1048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</row>
    <row r="1005" spans="8:248" s="16" customFormat="1" ht="12.75">
      <c r="H1005" s="631"/>
      <c r="J1005" s="104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</row>
    <row r="1006" spans="8:248" s="16" customFormat="1" ht="12.75">
      <c r="H1006" s="631"/>
      <c r="J1006" s="104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</row>
    <row r="1007" spans="8:248" s="16" customFormat="1" ht="12.75">
      <c r="H1007" s="631"/>
      <c r="J1007" s="1048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</row>
    <row r="1008" spans="8:248" s="16" customFormat="1" ht="12.75">
      <c r="H1008" s="631"/>
      <c r="J1008" s="1048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</row>
    <row r="1009" spans="8:248" s="16" customFormat="1" ht="12.75">
      <c r="H1009" s="631"/>
      <c r="J1009" s="1048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</row>
    <row r="1010" spans="8:248" s="16" customFormat="1" ht="12.75">
      <c r="H1010" s="631"/>
      <c r="J1010" s="1048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</row>
    <row r="1011" spans="8:248" s="16" customFormat="1" ht="12.75">
      <c r="H1011" s="631"/>
      <c r="J1011" s="1048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</row>
    <row r="1012" spans="8:248" s="16" customFormat="1" ht="12.75">
      <c r="H1012" s="631"/>
      <c r="J1012" s="1048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</row>
    <row r="1013" spans="8:248" s="16" customFormat="1" ht="12.75">
      <c r="H1013" s="631"/>
      <c r="J1013" s="1048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</row>
    <row r="1014" spans="8:248" s="16" customFormat="1" ht="12.75">
      <c r="H1014" s="631"/>
      <c r="J1014" s="1048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</row>
    <row r="1015" spans="8:248" s="16" customFormat="1" ht="12.75">
      <c r="H1015" s="631"/>
      <c r="J1015" s="1048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</row>
    <row r="1016" spans="8:248" s="16" customFormat="1" ht="12.75">
      <c r="H1016" s="631"/>
      <c r="J1016" s="1048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</row>
    <row r="1017" spans="8:248" s="16" customFormat="1" ht="12.75">
      <c r="H1017" s="631"/>
      <c r="J1017" s="1048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</row>
    <row r="1018" spans="8:248" s="16" customFormat="1" ht="12.75">
      <c r="H1018" s="631"/>
      <c r="J1018" s="1048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</row>
    <row r="1019" spans="8:248" s="16" customFormat="1" ht="12.75">
      <c r="H1019" s="631"/>
      <c r="J1019" s="1048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</row>
    <row r="1020" spans="8:248" s="16" customFormat="1" ht="12.75">
      <c r="H1020" s="631"/>
      <c r="J1020" s="1048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</row>
    <row r="1021" spans="8:248" s="16" customFormat="1" ht="12.75">
      <c r="H1021" s="631"/>
      <c r="J1021" s="1048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</row>
    <row r="1022" spans="8:248" s="16" customFormat="1" ht="12.75">
      <c r="H1022" s="631"/>
      <c r="J1022" s="1048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</row>
    <row r="1023" spans="8:248" s="16" customFormat="1" ht="12.75">
      <c r="H1023" s="631"/>
      <c r="J1023" s="1048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</row>
    <row r="1024" spans="8:248" s="16" customFormat="1" ht="12.75">
      <c r="H1024" s="631"/>
      <c r="J1024" s="1048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</row>
    <row r="1025" spans="8:248" s="16" customFormat="1" ht="12.75">
      <c r="H1025" s="631"/>
      <c r="J1025" s="1048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</row>
    <row r="1026" spans="8:248" s="16" customFormat="1" ht="12.75">
      <c r="H1026" s="631"/>
      <c r="J1026" s="1048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</row>
    <row r="1027" spans="8:248" s="16" customFormat="1" ht="12.75">
      <c r="H1027" s="631"/>
      <c r="J1027" s="1048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</row>
    <row r="1028" spans="8:248" s="16" customFormat="1" ht="12.75">
      <c r="H1028" s="631"/>
      <c r="J1028" s="1048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</row>
    <row r="1029" spans="8:248" s="16" customFormat="1" ht="12.75">
      <c r="H1029" s="631"/>
      <c r="J1029" s="1048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</row>
    <row r="1030" spans="8:248" s="16" customFormat="1" ht="12.75">
      <c r="H1030" s="631"/>
      <c r="J1030" s="1048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</row>
    <row r="1031" spans="8:248" s="16" customFormat="1" ht="12.75">
      <c r="H1031" s="631"/>
      <c r="J1031" s="1048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</row>
    <row r="1032" spans="8:248" s="16" customFormat="1" ht="12.75">
      <c r="H1032" s="631"/>
      <c r="J1032" s="1048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</row>
    <row r="1033" spans="8:248" s="16" customFormat="1" ht="12.75">
      <c r="H1033" s="631"/>
      <c r="J1033" s="1048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</row>
    <row r="1034" spans="8:248" s="16" customFormat="1" ht="12.75">
      <c r="H1034" s="631"/>
      <c r="J1034" s="1048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</row>
    <row r="1035" spans="8:248" s="16" customFormat="1" ht="12.75">
      <c r="H1035" s="631"/>
      <c r="J1035" s="1048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</row>
    <row r="1036" spans="8:248" s="16" customFormat="1" ht="12.75">
      <c r="H1036" s="631"/>
      <c r="J1036" s="1048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</row>
    <row r="1037" spans="8:248" s="16" customFormat="1" ht="12.75">
      <c r="H1037" s="631"/>
      <c r="J1037" s="1048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</row>
    <row r="1038" spans="8:248" s="16" customFormat="1" ht="12.75">
      <c r="H1038" s="631"/>
      <c r="J1038" s="1048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</row>
    <row r="1039" spans="8:248" s="16" customFormat="1" ht="12.75">
      <c r="H1039" s="631"/>
      <c r="J1039" s="1048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</row>
    <row r="1040" spans="8:248" s="16" customFormat="1" ht="12.75">
      <c r="H1040" s="631"/>
      <c r="J1040" s="1048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</row>
    <row r="1041" spans="8:248" s="16" customFormat="1" ht="12.75">
      <c r="H1041" s="631"/>
      <c r="J1041" s="1048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</row>
    <row r="1042" spans="8:248" s="16" customFormat="1" ht="12.75">
      <c r="H1042" s="631"/>
      <c r="J1042" s="1048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</row>
    <row r="1043" spans="8:248" s="16" customFormat="1" ht="12.75">
      <c r="H1043" s="631"/>
      <c r="J1043" s="1048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</row>
    <row r="1044" spans="8:248" s="16" customFormat="1" ht="12.75">
      <c r="H1044" s="631"/>
      <c r="J1044" s="1048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</row>
    <row r="1045" spans="8:248" s="16" customFormat="1" ht="12.75">
      <c r="H1045" s="631"/>
      <c r="J1045" s="1048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</row>
    <row r="1046" spans="8:248" s="16" customFormat="1" ht="12.75">
      <c r="H1046" s="631"/>
      <c r="J1046" s="1048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</row>
    <row r="1047" spans="8:248" s="16" customFormat="1" ht="12.75">
      <c r="H1047" s="631"/>
      <c r="J1047" s="1048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</row>
    <row r="1048" spans="8:248" s="16" customFormat="1" ht="12.75">
      <c r="H1048" s="631"/>
      <c r="J1048" s="1048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</row>
    <row r="1049" spans="8:248" s="16" customFormat="1" ht="12.75">
      <c r="H1049" s="631"/>
      <c r="J1049" s="1048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</row>
    <row r="1050" spans="8:248" s="16" customFormat="1" ht="12.75">
      <c r="H1050" s="631"/>
      <c r="J1050" s="1048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</row>
    <row r="1051" spans="8:248" s="16" customFormat="1" ht="12.75">
      <c r="H1051" s="631"/>
      <c r="J1051" s="1048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</row>
    <row r="1052" spans="8:248" s="16" customFormat="1" ht="12.75">
      <c r="H1052" s="631"/>
      <c r="J1052" s="1048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</row>
    <row r="1053" spans="8:248" s="16" customFormat="1" ht="12.75">
      <c r="H1053" s="631"/>
      <c r="J1053" s="1048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</row>
    <row r="1054" spans="8:248" s="16" customFormat="1" ht="12.75">
      <c r="H1054" s="631"/>
      <c r="J1054" s="1048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</row>
    <row r="1055" spans="8:248" s="16" customFormat="1" ht="12.75">
      <c r="H1055" s="631"/>
      <c r="J1055" s="1048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</row>
    <row r="1056" spans="8:248" s="16" customFormat="1" ht="12.75">
      <c r="H1056" s="631"/>
      <c r="J1056" s="1048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</row>
    <row r="1057" spans="8:248" s="16" customFormat="1" ht="12.75">
      <c r="H1057" s="631"/>
      <c r="J1057" s="1048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</row>
    <row r="1058" spans="8:248" s="16" customFormat="1" ht="12.75">
      <c r="H1058" s="631"/>
      <c r="J1058" s="1048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</row>
    <row r="1059" spans="8:248" s="16" customFormat="1" ht="12.75">
      <c r="H1059" s="631"/>
      <c r="J1059" s="1048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</row>
    <row r="1060" spans="8:248" s="16" customFormat="1" ht="12.75">
      <c r="H1060" s="631"/>
      <c r="J1060" s="1048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</row>
    <row r="1061" spans="8:248" s="16" customFormat="1" ht="12.75">
      <c r="H1061" s="631"/>
      <c r="J1061" s="1048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</row>
    <row r="1062" spans="8:248" s="16" customFormat="1" ht="12.75">
      <c r="H1062" s="631"/>
      <c r="J1062" s="1048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</row>
    <row r="1063" spans="8:248" s="16" customFormat="1" ht="12.75">
      <c r="H1063" s="631"/>
      <c r="J1063" s="1048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</row>
    <row r="1064" spans="8:248" s="16" customFormat="1" ht="12.75">
      <c r="H1064" s="631"/>
      <c r="J1064" s="1048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</row>
    <row r="1065" spans="8:248" s="16" customFormat="1" ht="12.75">
      <c r="H1065" s="631"/>
      <c r="J1065" s="1048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</row>
    <row r="1066" spans="8:248" s="16" customFormat="1" ht="12.75">
      <c r="H1066" s="631"/>
      <c r="J1066" s="1048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</row>
    <row r="1067" spans="8:248" s="16" customFormat="1" ht="12.75">
      <c r="H1067" s="631"/>
      <c r="J1067" s="1048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</row>
    <row r="1068" spans="8:248" s="16" customFormat="1" ht="12.75">
      <c r="H1068" s="631"/>
      <c r="J1068" s="1048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</row>
    <row r="1069" spans="8:248" s="16" customFormat="1" ht="12.75">
      <c r="H1069" s="631"/>
      <c r="J1069" s="1048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</row>
    <row r="1070" spans="8:248" s="16" customFormat="1" ht="12.75">
      <c r="H1070" s="631"/>
      <c r="J1070" s="1048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</row>
    <row r="1071" spans="8:248" s="16" customFormat="1" ht="12.75">
      <c r="H1071" s="631"/>
      <c r="J1071" s="1048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</row>
    <row r="1072" spans="8:248" s="16" customFormat="1" ht="12.75">
      <c r="H1072" s="631"/>
      <c r="J1072" s="1048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</row>
    <row r="1073" spans="8:248" s="16" customFormat="1" ht="12.75">
      <c r="H1073" s="631"/>
      <c r="J1073" s="1048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</row>
    <row r="1074" spans="8:248" s="16" customFormat="1" ht="12.75">
      <c r="H1074" s="631"/>
      <c r="J1074" s="1048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</row>
    <row r="1075" spans="8:248" s="16" customFormat="1" ht="12.75">
      <c r="H1075" s="631"/>
      <c r="J1075" s="1048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</row>
    <row r="1076" spans="8:248" s="16" customFormat="1" ht="12.75">
      <c r="H1076" s="631"/>
      <c r="J1076" s="1048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</row>
    <row r="1077" spans="8:248" s="16" customFormat="1" ht="12.75">
      <c r="H1077" s="631"/>
      <c r="J1077" s="1048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</row>
    <row r="1078" spans="8:248" s="16" customFormat="1" ht="12.75">
      <c r="H1078" s="631"/>
      <c r="J1078" s="1048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</row>
    <row r="1079" spans="8:248" s="16" customFormat="1" ht="12.75">
      <c r="H1079" s="631"/>
      <c r="J1079" s="1048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</row>
    <row r="1080" spans="8:248" s="16" customFormat="1" ht="12.75">
      <c r="H1080" s="631"/>
      <c r="J1080" s="1048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</row>
    <row r="1081" spans="8:248" s="16" customFormat="1" ht="12.75">
      <c r="H1081" s="631"/>
      <c r="J1081" s="1048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</row>
    <row r="1082" spans="8:248" s="16" customFormat="1" ht="12.75">
      <c r="H1082" s="631"/>
      <c r="J1082" s="1048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</row>
    <row r="1083" spans="8:248" s="16" customFormat="1" ht="12.75">
      <c r="H1083" s="631"/>
      <c r="J1083" s="1048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</row>
    <row r="1084" spans="8:248" s="16" customFormat="1" ht="12.75">
      <c r="H1084" s="631"/>
      <c r="J1084" s="1048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</row>
    <row r="1085" spans="8:248" s="16" customFormat="1" ht="12.75">
      <c r="H1085" s="631"/>
      <c r="J1085" s="1048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</row>
    <row r="1086" spans="8:248" s="16" customFormat="1" ht="12.75">
      <c r="H1086" s="631"/>
      <c r="J1086" s="1048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</row>
    <row r="1087" spans="8:248" s="16" customFormat="1" ht="12.75">
      <c r="H1087" s="631"/>
      <c r="J1087" s="1048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</row>
    <row r="1088" spans="8:248" s="16" customFormat="1" ht="12.75">
      <c r="H1088" s="631"/>
      <c r="J1088" s="1048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</row>
    <row r="1089" spans="8:248" s="16" customFormat="1" ht="12.75">
      <c r="H1089" s="631"/>
      <c r="J1089" s="1048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</row>
    <row r="1090" spans="8:248" s="16" customFormat="1" ht="12.75">
      <c r="H1090" s="631"/>
      <c r="J1090" s="1048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</row>
    <row r="1091" spans="8:248" s="16" customFormat="1" ht="12.75">
      <c r="H1091" s="631"/>
      <c r="J1091" s="1048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</row>
    <row r="1092" spans="8:248" s="16" customFormat="1" ht="12.75">
      <c r="H1092" s="631"/>
      <c r="J1092" s="1048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</row>
    <row r="1093" spans="8:248" s="16" customFormat="1" ht="12.75">
      <c r="H1093" s="631"/>
      <c r="J1093" s="1048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</row>
    <row r="1094" spans="8:248" s="16" customFormat="1" ht="12.75">
      <c r="H1094" s="631"/>
      <c r="J1094" s="1048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</row>
    <row r="1095" spans="8:248" s="16" customFormat="1" ht="12.75">
      <c r="H1095" s="631"/>
      <c r="J1095" s="1048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</row>
    <row r="1096" spans="8:248" s="16" customFormat="1" ht="12.75">
      <c r="H1096" s="631"/>
      <c r="J1096" s="1048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</row>
    <row r="1097" spans="8:248" s="16" customFormat="1" ht="12.75">
      <c r="H1097" s="631"/>
      <c r="J1097" s="1048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</row>
    <row r="1098" spans="8:248" s="16" customFormat="1" ht="12.75">
      <c r="H1098" s="631"/>
      <c r="J1098" s="1048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</row>
    <row r="1099" spans="8:248" s="16" customFormat="1" ht="12.75">
      <c r="H1099" s="631"/>
      <c r="J1099" s="1048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</row>
    <row r="1100" spans="8:248" s="16" customFormat="1" ht="12.75">
      <c r="H1100" s="631"/>
      <c r="J1100" s="1048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</row>
    <row r="1101" spans="8:248" s="16" customFormat="1" ht="12.75">
      <c r="H1101" s="631"/>
      <c r="J1101" s="1048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</row>
    <row r="1102" spans="8:248" s="16" customFormat="1" ht="12.75">
      <c r="H1102" s="631"/>
      <c r="J1102" s="1048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</row>
    <row r="1103" spans="8:248" s="16" customFormat="1" ht="12.75">
      <c r="H1103" s="631"/>
      <c r="J1103" s="1048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</row>
    <row r="1104" spans="8:248" s="16" customFormat="1" ht="12.75">
      <c r="H1104" s="631"/>
      <c r="J1104" s="1048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</row>
    <row r="1105" spans="8:248" s="16" customFormat="1" ht="12.75">
      <c r="H1105" s="631"/>
      <c r="J1105" s="1048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</row>
    <row r="1106" spans="8:248" s="16" customFormat="1" ht="12.75">
      <c r="H1106" s="631"/>
      <c r="J1106" s="1048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</row>
    <row r="1107" spans="8:248" s="16" customFormat="1" ht="12.75">
      <c r="H1107" s="631"/>
      <c r="J1107" s="1048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</row>
    <row r="1108" spans="8:248" s="16" customFormat="1" ht="12.75">
      <c r="H1108" s="631"/>
      <c r="J1108" s="1048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</row>
    <row r="1109" spans="8:248" s="16" customFormat="1" ht="12.75">
      <c r="H1109" s="631"/>
      <c r="J1109" s="1048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</row>
    <row r="1110" spans="8:248" s="16" customFormat="1" ht="12.75">
      <c r="H1110" s="631"/>
      <c r="J1110" s="1048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</row>
    <row r="1111" spans="8:248" s="16" customFormat="1" ht="12.75">
      <c r="H1111" s="631"/>
      <c r="J1111" s="1048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</row>
    <row r="1112" spans="8:248" s="16" customFormat="1" ht="12.75">
      <c r="H1112" s="631"/>
      <c r="J1112" s="1048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</row>
    <row r="1113" spans="8:248" s="16" customFormat="1" ht="12.75">
      <c r="H1113" s="631"/>
      <c r="J1113" s="1048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</row>
    <row r="1114" spans="8:248" s="16" customFormat="1" ht="12.75">
      <c r="H1114" s="631"/>
      <c r="J1114" s="1048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</row>
    <row r="1115" spans="8:248" s="16" customFormat="1" ht="12.75">
      <c r="H1115" s="631"/>
      <c r="J1115" s="1048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</row>
    <row r="1116" spans="8:248" s="16" customFormat="1" ht="12.75">
      <c r="H1116" s="631"/>
      <c r="J1116" s="1048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</row>
    <row r="1117" spans="8:248" s="16" customFormat="1" ht="12.75">
      <c r="H1117" s="631"/>
      <c r="J1117" s="1048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</row>
    <row r="1118" spans="8:248" s="16" customFormat="1" ht="12.75">
      <c r="H1118" s="631"/>
      <c r="J1118" s="1048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</row>
    <row r="1119" spans="8:248" s="16" customFormat="1" ht="12.75">
      <c r="H1119" s="631"/>
      <c r="J1119" s="1048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</row>
    <row r="1120" spans="8:248" s="16" customFormat="1" ht="12.75">
      <c r="H1120" s="631"/>
      <c r="J1120" s="1048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</row>
    <row r="1121" spans="8:248" s="16" customFormat="1" ht="12.75">
      <c r="H1121" s="631"/>
      <c r="J1121" s="1048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</row>
    <row r="1122" spans="8:248" s="16" customFormat="1" ht="12.75">
      <c r="H1122" s="631"/>
      <c r="J1122" s="1048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</row>
    <row r="1123" spans="8:248" s="16" customFormat="1" ht="12.75">
      <c r="H1123" s="631"/>
      <c r="J1123" s="1048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</row>
    <row r="1124" spans="8:248" s="16" customFormat="1" ht="12.75">
      <c r="H1124" s="631"/>
      <c r="J1124" s="1048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</row>
    <row r="1125" spans="8:248" s="16" customFormat="1" ht="12.75">
      <c r="H1125" s="631"/>
      <c r="J1125" s="1048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</row>
    <row r="1126" spans="8:248" s="16" customFormat="1" ht="12.75">
      <c r="H1126" s="631"/>
      <c r="J1126" s="1048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</row>
    <row r="1127" spans="8:248" s="16" customFormat="1" ht="12.75">
      <c r="H1127" s="631"/>
      <c r="J1127" s="1048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</row>
    <row r="1128" spans="8:248" s="16" customFormat="1" ht="12.75">
      <c r="H1128" s="631"/>
      <c r="J1128" s="1048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</row>
    <row r="1129" spans="8:248" s="16" customFormat="1" ht="12.75">
      <c r="H1129" s="631"/>
      <c r="J1129" s="1048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</row>
    <row r="1130" spans="8:248" s="16" customFormat="1" ht="12.75">
      <c r="H1130" s="631"/>
      <c r="J1130" s="1048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</row>
    <row r="1131" spans="8:248" s="16" customFormat="1" ht="12.75">
      <c r="H1131" s="631"/>
      <c r="J1131" s="1048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</row>
    <row r="1132" spans="8:248" s="16" customFormat="1" ht="12.75">
      <c r="H1132" s="631"/>
      <c r="J1132" s="1048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</row>
    <row r="1133" spans="8:248" s="16" customFormat="1" ht="12.75">
      <c r="H1133" s="631"/>
      <c r="J1133" s="1048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</row>
    <row r="1134" spans="8:248" s="16" customFormat="1" ht="12.75">
      <c r="H1134" s="631"/>
      <c r="J1134" s="1048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</row>
    <row r="1135" spans="8:248" s="16" customFormat="1" ht="12.75">
      <c r="H1135" s="631"/>
      <c r="J1135" s="1048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</row>
    <row r="1136" spans="8:248" s="16" customFormat="1" ht="12.75">
      <c r="H1136" s="631"/>
      <c r="J1136" s="1048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</row>
    <row r="1137" spans="8:248" s="16" customFormat="1" ht="12.75">
      <c r="H1137" s="631"/>
      <c r="J1137" s="1048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</row>
    <row r="1138" spans="8:248" s="16" customFormat="1" ht="12.75">
      <c r="H1138" s="631"/>
      <c r="J1138" s="1048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</row>
    <row r="1139" spans="8:248" s="16" customFormat="1" ht="12.75">
      <c r="H1139" s="631"/>
      <c r="J1139" s="1048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</row>
    <row r="1140" spans="8:248" s="16" customFormat="1" ht="12.75">
      <c r="H1140" s="631"/>
      <c r="J1140" s="1048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</row>
    <row r="1141" spans="8:248" s="16" customFormat="1" ht="12.75">
      <c r="H1141" s="631"/>
      <c r="J1141" s="1048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</row>
    <row r="1142" spans="8:248" s="16" customFormat="1" ht="12.75">
      <c r="H1142" s="631"/>
      <c r="J1142" s="1048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</row>
    <row r="1143" spans="8:248" s="16" customFormat="1" ht="12.75">
      <c r="H1143" s="631"/>
      <c r="J1143" s="1048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</row>
    <row r="1144" spans="8:248" s="16" customFormat="1" ht="12.75">
      <c r="H1144" s="631"/>
      <c r="J1144" s="1048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</row>
    <row r="1145" spans="8:248" s="16" customFormat="1" ht="12.75">
      <c r="H1145" s="631"/>
      <c r="J1145" s="1048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</row>
    <row r="1146" spans="8:248" s="16" customFormat="1" ht="12.75">
      <c r="H1146" s="631"/>
      <c r="J1146" s="1048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</row>
    <row r="1147" spans="8:248" s="16" customFormat="1" ht="12.75">
      <c r="H1147" s="631"/>
      <c r="J1147" s="1048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</row>
    <row r="1148" spans="8:248" s="16" customFormat="1" ht="12.75">
      <c r="H1148" s="631"/>
      <c r="J1148" s="1048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</row>
    <row r="1149" spans="8:248" s="16" customFormat="1" ht="12.75">
      <c r="H1149" s="631"/>
      <c r="J1149" s="1048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</row>
    <row r="1150" spans="8:248" s="16" customFormat="1" ht="12.75">
      <c r="H1150" s="631"/>
      <c r="J1150" s="1048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</row>
    <row r="1151" spans="8:248" s="16" customFormat="1" ht="12.75">
      <c r="H1151" s="631"/>
      <c r="J1151" s="1048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</row>
    <row r="1152" spans="8:248" s="16" customFormat="1" ht="12.75">
      <c r="H1152" s="631"/>
      <c r="J1152" s="1048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</row>
    <row r="1153" spans="8:248" s="16" customFormat="1" ht="12.75">
      <c r="H1153" s="631"/>
      <c r="J1153" s="1048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</row>
    <row r="1154" spans="8:248" s="16" customFormat="1" ht="12.75">
      <c r="H1154" s="631"/>
      <c r="J1154" s="1048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</row>
    <row r="1155" spans="8:248" s="16" customFormat="1" ht="12.75">
      <c r="H1155" s="631"/>
      <c r="J1155" s="1048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</row>
    <row r="1156" spans="8:248" s="16" customFormat="1" ht="12.75">
      <c r="H1156" s="631"/>
      <c r="J1156" s="1048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</row>
    <row r="1157" spans="8:248" s="16" customFormat="1" ht="12.75">
      <c r="H1157" s="631"/>
      <c r="J1157" s="1048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</row>
    <row r="1158" spans="8:248" s="16" customFormat="1" ht="12.75">
      <c r="H1158" s="631"/>
      <c r="J1158" s="1048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</row>
    <row r="1159" spans="8:248" s="16" customFormat="1" ht="12.75">
      <c r="H1159" s="631"/>
      <c r="J1159" s="1048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</row>
    <row r="1160" spans="8:248" s="16" customFormat="1" ht="12.75">
      <c r="H1160" s="631"/>
      <c r="J1160" s="1048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</row>
    <row r="1161" spans="8:248" s="16" customFormat="1" ht="12.75">
      <c r="H1161" s="631"/>
      <c r="J1161" s="1048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</row>
    <row r="1162" spans="8:248" s="16" customFormat="1" ht="12.75">
      <c r="H1162" s="631"/>
      <c r="J1162" s="1048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</row>
    <row r="1163" spans="8:248" s="16" customFormat="1" ht="12.75">
      <c r="H1163" s="631"/>
      <c r="J1163" s="1048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</row>
    <row r="1164" spans="8:248" s="16" customFormat="1" ht="12.75">
      <c r="H1164" s="631"/>
      <c r="J1164" s="1048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</row>
    <row r="1165" spans="8:248" s="16" customFormat="1" ht="12.75">
      <c r="H1165" s="631"/>
      <c r="J1165" s="1048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</row>
    <row r="1166" spans="8:248" s="16" customFormat="1" ht="12.75">
      <c r="H1166" s="631"/>
      <c r="J1166" s="1048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</row>
    <row r="1167" spans="8:248" s="16" customFormat="1" ht="12.75">
      <c r="H1167" s="631"/>
      <c r="J1167" s="1048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</row>
    <row r="1168" spans="8:248" s="16" customFormat="1" ht="12.75">
      <c r="H1168" s="631"/>
      <c r="J1168" s="1048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</row>
    <row r="1169" spans="8:248" s="16" customFormat="1" ht="12.75">
      <c r="H1169" s="631"/>
      <c r="J1169" s="1048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</row>
    <row r="1170" spans="8:248" s="16" customFormat="1" ht="12.75">
      <c r="H1170" s="631"/>
      <c r="J1170" s="1048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</row>
    <row r="1171" spans="8:248" s="16" customFormat="1" ht="12.75">
      <c r="H1171" s="631"/>
      <c r="J1171" s="1048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</row>
    <row r="1172" spans="7:248" s="16" customFormat="1" ht="12.75">
      <c r="G1172" s="2"/>
      <c r="H1172" s="631"/>
      <c r="J1172" s="1048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</row>
    <row r="1173" spans="7:248" s="16" customFormat="1" ht="12.75">
      <c r="G1173" s="2"/>
      <c r="H1173" s="631"/>
      <c r="J1173" s="1048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</row>
    <row r="1174" spans="7:248" s="16" customFormat="1" ht="12.75">
      <c r="G1174" s="2"/>
      <c r="H1174" s="631"/>
      <c r="J1174" s="1048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</row>
    <row r="1175" spans="7:248" s="16" customFormat="1" ht="12.75">
      <c r="G1175" s="2"/>
      <c r="H1175" s="631"/>
      <c r="J1175" s="1048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</row>
    <row r="1176" spans="7:248" s="16" customFormat="1" ht="12.75">
      <c r="G1176" s="2"/>
      <c r="H1176" s="631"/>
      <c r="J1176" s="1048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</row>
    <row r="1177" spans="7:248" s="16" customFormat="1" ht="12.75">
      <c r="G1177" s="2"/>
      <c r="H1177" s="631"/>
      <c r="J1177" s="1048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</row>
    <row r="1178" spans="7:248" s="16" customFormat="1" ht="12.75">
      <c r="G1178" s="2"/>
      <c r="H1178" s="631"/>
      <c r="J1178" s="1048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</row>
    <row r="1179" spans="7:248" s="16" customFormat="1" ht="12.75">
      <c r="G1179" s="2"/>
      <c r="H1179" s="631"/>
      <c r="J1179" s="1048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</row>
    <row r="1180" spans="7:248" s="16" customFormat="1" ht="12.75">
      <c r="G1180" s="2"/>
      <c r="H1180" s="631"/>
      <c r="J1180" s="1048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</row>
    <row r="1181" spans="7:248" s="16" customFormat="1" ht="12.75">
      <c r="G1181" s="2"/>
      <c r="H1181" s="631"/>
      <c r="J1181" s="1048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</row>
    <row r="1182" spans="7:248" s="16" customFormat="1" ht="12.75">
      <c r="G1182" s="2"/>
      <c r="H1182" s="631"/>
      <c r="J1182" s="1048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</row>
    <row r="1183" spans="7:248" s="16" customFormat="1" ht="12.75">
      <c r="G1183" s="2"/>
      <c r="H1183" s="631"/>
      <c r="J1183" s="1048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</row>
    <row r="1184" spans="3:248" s="16" customFormat="1" ht="12.75">
      <c r="C1184" s="2"/>
      <c r="D1184" s="2"/>
      <c r="G1184" s="2"/>
      <c r="H1184" s="631"/>
      <c r="J1184" s="1048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</row>
    <row r="1185" spans="3:248" s="16" customFormat="1" ht="12.75">
      <c r="C1185" s="2"/>
      <c r="D1185" s="2"/>
      <c r="G1185" s="2"/>
      <c r="H1185" s="631"/>
      <c r="J1185" s="1048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</row>
    <row r="1186" spans="3:248" s="16" customFormat="1" ht="12.75">
      <c r="C1186" s="2"/>
      <c r="D1186" s="2"/>
      <c r="G1186" s="2"/>
      <c r="H1186" s="631"/>
      <c r="J1186" s="1048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</row>
    <row r="1187" spans="3:248" s="16" customFormat="1" ht="12.75">
      <c r="C1187" s="2"/>
      <c r="D1187" s="2"/>
      <c r="E1187" s="2"/>
      <c r="F1187" s="2"/>
      <c r="G1187" s="2"/>
      <c r="H1187" s="631"/>
      <c r="J1187" s="1048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</row>
    <row r="1188" spans="3:248" s="16" customFormat="1" ht="12.75">
      <c r="C1188" s="2"/>
      <c r="D1188" s="2"/>
      <c r="E1188" s="2"/>
      <c r="F1188" s="2"/>
      <c r="G1188" s="2"/>
      <c r="H1188" s="631"/>
      <c r="J1188" s="1048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</row>
    <row r="1189" spans="3:248" s="16" customFormat="1" ht="12.75">
      <c r="C1189" s="2"/>
      <c r="D1189" s="2"/>
      <c r="E1189" s="2"/>
      <c r="F1189" s="2"/>
      <c r="G1189" s="2"/>
      <c r="H1189" s="631"/>
      <c r="J1189" s="1048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</row>
    <row r="1190" spans="3:248" s="16" customFormat="1" ht="12.75">
      <c r="C1190" s="2"/>
      <c r="D1190" s="2"/>
      <c r="E1190" s="2"/>
      <c r="F1190" s="2"/>
      <c r="G1190" s="2"/>
      <c r="H1190" s="631"/>
      <c r="J1190" s="1048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</row>
    <row r="1191" spans="3:248" s="16" customFormat="1" ht="12.75">
      <c r="C1191" s="2"/>
      <c r="D1191" s="2"/>
      <c r="E1191" s="2"/>
      <c r="F1191" s="2"/>
      <c r="G1191" s="2"/>
      <c r="H1191" s="631"/>
      <c r="J1191" s="1048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</row>
    <row r="1192" spans="3:248" s="16" customFormat="1" ht="12.75">
      <c r="C1192" s="2"/>
      <c r="D1192" s="2"/>
      <c r="E1192" s="2"/>
      <c r="F1192" s="2"/>
      <c r="G1192" s="2"/>
      <c r="H1192" s="631"/>
      <c r="J1192" s="1048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</row>
    <row r="1193" spans="3:248" s="16" customFormat="1" ht="12.75">
      <c r="C1193" s="2"/>
      <c r="D1193" s="2"/>
      <c r="E1193" s="2"/>
      <c r="F1193" s="2"/>
      <c r="G1193" s="2"/>
      <c r="H1193" s="631"/>
      <c r="J1193" s="1048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</row>
    <row r="1194" spans="3:248" s="16" customFormat="1" ht="12.75">
      <c r="C1194" s="2"/>
      <c r="D1194" s="2"/>
      <c r="E1194" s="2"/>
      <c r="F1194" s="2"/>
      <c r="G1194" s="2"/>
      <c r="H1194" s="631"/>
      <c r="J1194" s="1048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</row>
    <row r="1195" spans="3:248" s="16" customFormat="1" ht="12.75">
      <c r="C1195" s="2"/>
      <c r="D1195" s="2"/>
      <c r="E1195" s="2"/>
      <c r="F1195" s="2"/>
      <c r="G1195" s="2"/>
      <c r="H1195" s="631"/>
      <c r="J1195" s="1048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</row>
    <row r="1196" spans="3:248" s="16" customFormat="1" ht="12.75">
      <c r="C1196" s="2"/>
      <c r="D1196" s="2"/>
      <c r="E1196" s="2"/>
      <c r="F1196" s="2"/>
      <c r="G1196" s="2"/>
      <c r="H1196" s="631"/>
      <c r="J1196" s="1048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</row>
    <row r="1197" spans="3:248" s="16" customFormat="1" ht="12.75">
      <c r="C1197" s="2"/>
      <c r="D1197" s="2"/>
      <c r="E1197" s="2"/>
      <c r="F1197" s="2"/>
      <c r="G1197" s="2"/>
      <c r="H1197" s="631"/>
      <c r="J1197" s="1048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</row>
    <row r="1198" spans="3:248" s="16" customFormat="1" ht="12.75">
      <c r="C1198" s="2"/>
      <c r="D1198" s="2"/>
      <c r="E1198" s="2"/>
      <c r="F1198" s="2"/>
      <c r="G1198" s="2"/>
      <c r="H1198" s="631"/>
      <c r="J1198" s="1048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</row>
    <row r="1199" spans="3:248" s="16" customFormat="1" ht="12.75">
      <c r="C1199" s="2"/>
      <c r="D1199" s="2"/>
      <c r="E1199" s="2"/>
      <c r="F1199" s="2"/>
      <c r="G1199" s="2"/>
      <c r="H1199" s="631"/>
      <c r="J1199" s="1048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</row>
    <row r="1200" spans="3:248" s="16" customFormat="1" ht="12.75">
      <c r="C1200" s="2"/>
      <c r="D1200" s="2"/>
      <c r="E1200" s="2"/>
      <c r="F1200" s="2"/>
      <c r="G1200" s="2"/>
      <c r="H1200" s="631"/>
      <c r="J1200" s="1048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</row>
    <row r="1201" spans="3:248" s="16" customFormat="1" ht="12.75">
      <c r="C1201" s="2"/>
      <c r="D1201" s="2"/>
      <c r="E1201" s="2"/>
      <c r="F1201" s="2"/>
      <c r="G1201" s="2"/>
      <c r="H1201" s="631"/>
      <c r="J1201" s="1048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</row>
    <row r="1202" spans="3:248" s="16" customFormat="1" ht="12.75">
      <c r="C1202" s="2"/>
      <c r="D1202" s="2"/>
      <c r="E1202" s="2"/>
      <c r="F1202" s="2"/>
      <c r="G1202" s="2"/>
      <c r="H1202" s="631"/>
      <c r="J1202" s="1048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</row>
    <row r="1203" spans="3:248" s="16" customFormat="1" ht="12.75">
      <c r="C1203" s="2"/>
      <c r="D1203" s="2"/>
      <c r="E1203" s="2"/>
      <c r="F1203" s="2"/>
      <c r="G1203" s="2"/>
      <c r="H1203" s="631"/>
      <c r="J1203" s="1048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</row>
    <row r="1204" spans="3:248" s="16" customFormat="1" ht="12.75">
      <c r="C1204" s="2"/>
      <c r="D1204" s="2"/>
      <c r="E1204" s="2"/>
      <c r="F1204" s="2"/>
      <c r="G1204" s="2"/>
      <c r="H1204" s="631"/>
      <c r="J1204" s="1048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</row>
    <row r="1205" spans="3:248" s="16" customFormat="1" ht="12.75">
      <c r="C1205" s="2"/>
      <c r="D1205" s="2"/>
      <c r="E1205" s="2"/>
      <c r="F1205" s="2"/>
      <c r="G1205" s="2"/>
      <c r="H1205" s="631"/>
      <c r="J1205" s="1048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</row>
    <row r="1206" spans="3:248" s="16" customFormat="1" ht="12.75">
      <c r="C1206" s="2"/>
      <c r="D1206" s="2"/>
      <c r="E1206" s="2"/>
      <c r="F1206" s="2"/>
      <c r="G1206" s="2"/>
      <c r="H1206" s="631"/>
      <c r="J1206" s="1048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</row>
    <row r="1207" spans="3:248" s="16" customFormat="1" ht="12.75">
      <c r="C1207" s="2"/>
      <c r="D1207" s="2"/>
      <c r="E1207" s="2"/>
      <c r="F1207" s="2"/>
      <c r="G1207" s="2"/>
      <c r="H1207" s="631"/>
      <c r="J1207" s="1048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</row>
    <row r="1208" spans="3:248" s="16" customFormat="1" ht="12.75">
      <c r="C1208" s="2"/>
      <c r="D1208" s="2"/>
      <c r="E1208" s="2"/>
      <c r="F1208" s="2"/>
      <c r="G1208" s="2"/>
      <c r="H1208" s="631"/>
      <c r="J1208" s="1048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</row>
    <row r="1209" spans="3:248" s="16" customFormat="1" ht="12.75">
      <c r="C1209" s="2"/>
      <c r="D1209" s="2"/>
      <c r="E1209" s="2"/>
      <c r="F1209" s="2"/>
      <c r="G1209" s="2"/>
      <c r="H1209" s="631"/>
      <c r="J1209" s="1048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</row>
    <row r="1210" spans="3:248" s="16" customFormat="1" ht="12.75">
      <c r="C1210" s="2"/>
      <c r="D1210" s="2"/>
      <c r="E1210" s="2"/>
      <c r="F1210" s="2"/>
      <c r="G1210" s="2"/>
      <c r="H1210" s="631"/>
      <c r="J1210" s="1048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</row>
    <row r="1211" spans="3:248" s="16" customFormat="1" ht="12.75">
      <c r="C1211" s="2"/>
      <c r="D1211" s="2"/>
      <c r="E1211" s="2"/>
      <c r="F1211" s="2"/>
      <c r="G1211" s="2"/>
      <c r="H1211" s="631"/>
      <c r="J1211" s="1048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</row>
    <row r="1212" spans="3:248" s="16" customFormat="1" ht="12.75">
      <c r="C1212" s="2"/>
      <c r="D1212" s="2"/>
      <c r="E1212" s="2"/>
      <c r="F1212" s="2"/>
      <c r="G1212" s="2"/>
      <c r="H1212" s="631"/>
      <c r="J1212" s="1048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</row>
    <row r="1213" spans="3:248" s="16" customFormat="1" ht="12.75">
      <c r="C1213" s="2"/>
      <c r="D1213" s="2"/>
      <c r="E1213" s="2"/>
      <c r="F1213" s="2"/>
      <c r="G1213" s="2"/>
      <c r="H1213" s="631"/>
      <c r="J1213" s="1048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</row>
    <row r="1214" spans="3:248" s="16" customFormat="1" ht="12.75">
      <c r="C1214" s="2"/>
      <c r="D1214" s="2"/>
      <c r="E1214" s="2"/>
      <c r="F1214" s="2"/>
      <c r="G1214" s="2"/>
      <c r="H1214" s="631"/>
      <c r="J1214" s="1048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</row>
    <row r="1215" spans="3:248" s="16" customFormat="1" ht="12.75">
      <c r="C1215" s="2"/>
      <c r="D1215" s="2"/>
      <c r="E1215" s="2"/>
      <c r="F1215" s="2"/>
      <c r="G1215" s="2"/>
      <c r="H1215" s="632"/>
      <c r="I1215" s="2"/>
      <c r="J1215" s="1049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</row>
    <row r="1216" spans="3:248" s="16" customFormat="1" ht="12.75">
      <c r="C1216" s="2"/>
      <c r="D1216" s="2"/>
      <c r="E1216" s="2"/>
      <c r="F1216" s="2"/>
      <c r="G1216" s="2"/>
      <c r="H1216" s="632"/>
      <c r="I1216" s="2"/>
      <c r="J1216" s="1049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</row>
    <row r="1217" spans="3:248" s="16" customFormat="1" ht="12.75">
      <c r="C1217" s="2"/>
      <c r="D1217" s="2"/>
      <c r="E1217" s="2"/>
      <c r="F1217" s="2"/>
      <c r="G1217" s="2"/>
      <c r="H1217" s="632"/>
      <c r="I1217" s="2"/>
      <c r="J1217" s="1049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</row>
    <row r="1218" spans="3:248" s="16" customFormat="1" ht="12.75">
      <c r="C1218" s="2"/>
      <c r="D1218" s="2"/>
      <c r="E1218" s="2"/>
      <c r="F1218" s="2"/>
      <c r="G1218" s="2"/>
      <c r="H1218" s="632"/>
      <c r="I1218" s="2"/>
      <c r="J1218" s="1049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</row>
    <row r="1219" spans="3:248" s="16" customFormat="1" ht="12.75">
      <c r="C1219" s="2"/>
      <c r="D1219" s="2"/>
      <c r="E1219" s="2"/>
      <c r="F1219" s="2"/>
      <c r="G1219" s="2"/>
      <c r="H1219" s="632"/>
      <c r="I1219" s="2"/>
      <c r="J1219" s="1049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</row>
    <row r="1220" spans="3:248" s="16" customFormat="1" ht="12.75">
      <c r="C1220" s="2"/>
      <c r="D1220" s="2"/>
      <c r="E1220" s="2"/>
      <c r="F1220" s="2"/>
      <c r="G1220" s="2"/>
      <c r="H1220" s="632"/>
      <c r="I1220" s="2"/>
      <c r="J1220" s="1049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</row>
    <row r="1221" spans="3:248" s="16" customFormat="1" ht="12.75">
      <c r="C1221" s="2"/>
      <c r="D1221" s="2"/>
      <c r="E1221" s="2"/>
      <c r="F1221" s="2"/>
      <c r="G1221" s="2"/>
      <c r="H1221" s="632"/>
      <c r="I1221" s="2"/>
      <c r="J1221" s="1049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</row>
    <row r="1222" spans="3:248" s="16" customFormat="1" ht="12.75">
      <c r="C1222" s="2"/>
      <c r="D1222" s="2"/>
      <c r="E1222" s="2"/>
      <c r="F1222" s="2"/>
      <c r="G1222" s="2"/>
      <c r="H1222" s="632"/>
      <c r="I1222" s="2"/>
      <c r="J1222" s="1049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</row>
    <row r="1223" spans="3:248" s="16" customFormat="1" ht="12.75">
      <c r="C1223" s="2"/>
      <c r="D1223" s="2"/>
      <c r="E1223" s="2"/>
      <c r="F1223" s="2"/>
      <c r="G1223" s="2"/>
      <c r="H1223" s="632"/>
      <c r="I1223" s="2"/>
      <c r="J1223" s="1049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</row>
    <row r="1224" spans="3:248" s="16" customFormat="1" ht="12.75">
      <c r="C1224" s="2"/>
      <c r="D1224" s="2"/>
      <c r="E1224" s="2"/>
      <c r="F1224" s="2"/>
      <c r="G1224" s="2"/>
      <c r="H1224" s="632"/>
      <c r="I1224" s="2"/>
      <c r="J1224" s="1049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</row>
    <row r="1225" spans="3:248" s="16" customFormat="1" ht="12.75">
      <c r="C1225" s="2"/>
      <c r="D1225" s="2"/>
      <c r="E1225" s="2"/>
      <c r="F1225" s="2"/>
      <c r="G1225" s="2"/>
      <c r="H1225" s="632"/>
      <c r="I1225" s="2"/>
      <c r="J1225" s="1049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</row>
    <row r="1226" spans="3:248" s="16" customFormat="1" ht="12.75">
      <c r="C1226" s="2"/>
      <c r="D1226" s="2"/>
      <c r="E1226" s="2"/>
      <c r="F1226" s="2"/>
      <c r="G1226" s="2"/>
      <c r="H1226" s="632"/>
      <c r="I1226" s="2"/>
      <c r="J1226" s="1049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</row>
    <row r="1227" spans="3:248" s="16" customFormat="1" ht="12.75">
      <c r="C1227" s="2"/>
      <c r="D1227" s="2"/>
      <c r="E1227" s="2"/>
      <c r="F1227" s="2"/>
      <c r="G1227" s="2"/>
      <c r="H1227" s="632"/>
      <c r="I1227" s="2"/>
      <c r="J1227" s="1049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</row>
    <row r="1228" spans="3:248" s="16" customFormat="1" ht="12.75">
      <c r="C1228" s="2"/>
      <c r="D1228" s="2"/>
      <c r="E1228" s="2"/>
      <c r="F1228" s="2"/>
      <c r="G1228" s="2"/>
      <c r="H1228" s="632"/>
      <c r="I1228" s="2"/>
      <c r="J1228" s="1049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</row>
    <row r="1229" spans="3:248" s="16" customFormat="1" ht="12.75">
      <c r="C1229" s="2"/>
      <c r="D1229" s="2"/>
      <c r="E1229" s="2"/>
      <c r="F1229" s="2"/>
      <c r="G1229" s="2"/>
      <c r="H1229" s="632"/>
      <c r="I1229" s="2"/>
      <c r="J1229" s="1049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</row>
    <row r="1230" spans="3:248" s="16" customFormat="1" ht="12.75">
      <c r="C1230" s="2"/>
      <c r="D1230" s="2"/>
      <c r="E1230" s="2"/>
      <c r="F1230" s="2"/>
      <c r="G1230" s="2"/>
      <c r="H1230" s="632"/>
      <c r="I1230" s="2"/>
      <c r="J1230" s="1049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</row>
    <row r="1231" spans="3:248" s="16" customFormat="1" ht="12.75">
      <c r="C1231" s="2"/>
      <c r="D1231" s="2"/>
      <c r="E1231" s="2"/>
      <c r="F1231" s="2"/>
      <c r="G1231" s="2"/>
      <c r="H1231" s="632"/>
      <c r="I1231" s="2"/>
      <c r="J1231" s="1049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</row>
    <row r="1232" spans="3:248" s="16" customFormat="1" ht="12.75">
      <c r="C1232" s="2"/>
      <c r="D1232" s="2"/>
      <c r="E1232" s="2"/>
      <c r="F1232" s="2"/>
      <c r="G1232" s="2"/>
      <c r="H1232" s="632"/>
      <c r="I1232" s="2"/>
      <c r="J1232" s="1049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</row>
    <row r="1233" spans="3:248" s="16" customFormat="1" ht="12.75">
      <c r="C1233" s="2"/>
      <c r="D1233" s="2"/>
      <c r="E1233" s="2"/>
      <c r="F1233" s="2"/>
      <c r="G1233" s="2"/>
      <c r="H1233" s="632"/>
      <c r="I1233" s="2"/>
      <c r="J1233" s="1049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</row>
    <row r="1234" spans="3:248" s="16" customFormat="1" ht="12.75">
      <c r="C1234" s="2"/>
      <c r="D1234" s="2"/>
      <c r="E1234" s="2"/>
      <c r="F1234" s="2"/>
      <c r="G1234" s="2"/>
      <c r="H1234" s="632"/>
      <c r="I1234" s="2"/>
      <c r="J1234" s="1049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</row>
    <row r="1235" spans="3:248" s="16" customFormat="1" ht="12.75">
      <c r="C1235" s="2"/>
      <c r="D1235" s="2"/>
      <c r="E1235" s="2"/>
      <c r="F1235" s="2"/>
      <c r="G1235" s="2"/>
      <c r="H1235" s="632"/>
      <c r="I1235" s="2"/>
      <c r="J1235" s="1049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</row>
    <row r="1236" spans="3:248" s="16" customFormat="1" ht="12.75">
      <c r="C1236" s="2"/>
      <c r="D1236" s="2"/>
      <c r="E1236" s="2"/>
      <c r="F1236" s="2"/>
      <c r="G1236" s="2"/>
      <c r="H1236" s="632"/>
      <c r="I1236" s="2"/>
      <c r="J1236" s="1049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</row>
    <row r="1237" spans="3:248" s="16" customFormat="1" ht="12.75">
      <c r="C1237" s="2"/>
      <c r="D1237" s="2"/>
      <c r="E1237" s="2"/>
      <c r="F1237" s="2"/>
      <c r="G1237" s="2"/>
      <c r="H1237" s="632"/>
      <c r="I1237" s="2"/>
      <c r="J1237" s="1049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</row>
    <row r="1238" spans="3:248" s="16" customFormat="1" ht="12.75">
      <c r="C1238" s="2"/>
      <c r="D1238" s="2"/>
      <c r="E1238" s="2"/>
      <c r="F1238" s="2"/>
      <c r="G1238" s="2"/>
      <c r="H1238" s="632"/>
      <c r="I1238" s="2"/>
      <c r="J1238" s="1049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</row>
    <row r="1239" spans="3:248" s="16" customFormat="1" ht="12.75">
      <c r="C1239" s="2"/>
      <c r="D1239" s="2"/>
      <c r="E1239" s="2"/>
      <c r="F1239" s="2"/>
      <c r="G1239" s="2"/>
      <c r="H1239" s="632"/>
      <c r="I1239" s="2"/>
      <c r="J1239" s="1049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</row>
    <row r="1240" spans="3:248" s="16" customFormat="1" ht="12.75">
      <c r="C1240" s="2"/>
      <c r="D1240" s="2"/>
      <c r="E1240" s="2"/>
      <c r="F1240" s="2"/>
      <c r="G1240" s="2"/>
      <c r="H1240" s="632"/>
      <c r="I1240" s="2"/>
      <c r="J1240" s="1049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</row>
    <row r="1241" spans="3:248" s="16" customFormat="1" ht="12.75">
      <c r="C1241" s="2"/>
      <c r="D1241" s="2"/>
      <c r="E1241" s="2"/>
      <c r="F1241" s="2"/>
      <c r="G1241" s="2"/>
      <c r="H1241" s="632"/>
      <c r="I1241" s="2"/>
      <c r="J1241" s="1049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</row>
    <row r="1242" spans="3:248" s="16" customFormat="1" ht="12.75">
      <c r="C1242" s="2"/>
      <c r="D1242" s="2"/>
      <c r="E1242" s="2"/>
      <c r="F1242" s="2"/>
      <c r="G1242" s="2"/>
      <c r="H1242" s="632"/>
      <c r="I1242" s="2"/>
      <c r="J1242" s="1049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</row>
    <row r="1243" spans="3:248" s="16" customFormat="1" ht="12.75">
      <c r="C1243" s="2"/>
      <c r="D1243" s="2"/>
      <c r="E1243" s="2"/>
      <c r="F1243" s="2"/>
      <c r="G1243" s="2"/>
      <c r="H1243" s="632"/>
      <c r="I1243" s="2"/>
      <c r="J1243" s="1049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</row>
  </sheetData>
  <mergeCells count="21">
    <mergeCell ref="F282:F283"/>
    <mergeCell ref="C738:C739"/>
    <mergeCell ref="E282:E283"/>
    <mergeCell ref="E392:E393"/>
    <mergeCell ref="E402:E403"/>
    <mergeCell ref="C719:C721"/>
    <mergeCell ref="E719:E721"/>
    <mergeCell ref="E45:E46"/>
    <mergeCell ref="F45:F46"/>
    <mergeCell ref="F882:F883"/>
    <mergeCell ref="E848:E849"/>
    <mergeCell ref="F848:F849"/>
    <mergeCell ref="F392:F393"/>
    <mergeCell ref="E882:E883"/>
    <mergeCell ref="F402:F403"/>
    <mergeCell ref="E164:E165"/>
    <mergeCell ref="F719:F721"/>
    <mergeCell ref="C827:C829"/>
    <mergeCell ref="D827:D829"/>
    <mergeCell ref="E827:E829"/>
    <mergeCell ref="F827:F829"/>
  </mergeCells>
  <printOptions/>
  <pageMargins left="0" right="0" top="0.5118110236220472" bottom="0.2362204724409449" header="0" footer="0"/>
  <pageSetup firstPageNumber="14" useFirstPageNumber="1" horizontalDpi="600" verticalDpi="600" orientation="portrait" paperSize="9" scale="84" r:id="rId4"/>
  <headerFooter alignWithMargins="0">
    <oddHeader>&amp;C&amp;P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E22" sqref="E22"/>
    </sheetView>
  </sheetViews>
  <sheetFormatPr defaultColWidth="9.140625" defaultRowHeight="12.75"/>
  <cols>
    <col min="1" max="1" width="6.8515625" style="8" customWidth="1"/>
    <col min="2" max="2" width="49.57421875" style="11" customWidth="1"/>
    <col min="3" max="3" width="18.7109375" style="903" customWidth="1"/>
    <col min="4" max="4" width="10.140625" style="903" customWidth="1"/>
    <col min="5" max="5" width="18.7109375" style="903" customWidth="1"/>
    <col min="6" max="7" width="10.140625" style="903" customWidth="1"/>
    <col min="8" max="16384" width="9.140625" style="10" customWidth="1"/>
  </cols>
  <sheetData>
    <row r="2" spans="1:7" s="14" customFormat="1" ht="18.75">
      <c r="A2" s="12"/>
      <c r="C2" s="884"/>
      <c r="D2" s="884"/>
      <c r="E2" s="884"/>
      <c r="F2" s="884"/>
      <c r="G2" s="884"/>
    </row>
    <row r="3" spans="1:7" s="14" customFormat="1" ht="18.75">
      <c r="A3" s="1336" t="s">
        <v>66</v>
      </c>
      <c r="B3" s="1336"/>
      <c r="C3" s="1336"/>
      <c r="D3" s="1336"/>
      <c r="E3" s="1336"/>
      <c r="F3" s="1336"/>
      <c r="G3" s="1336"/>
    </row>
    <row r="4" spans="1:7" s="14" customFormat="1" ht="18.75">
      <c r="A4" s="12"/>
      <c r="B4" s="1368"/>
      <c r="C4" s="1369"/>
      <c r="D4" s="885"/>
      <c r="E4" s="884"/>
      <c r="F4" s="884"/>
      <c r="G4" s="884"/>
    </row>
    <row r="5" spans="2:7" ht="16.5" thickBot="1">
      <c r="B5" s="473"/>
      <c r="C5" s="886"/>
      <c r="D5" s="886"/>
      <c r="E5" s="886"/>
      <c r="F5" s="886"/>
      <c r="G5" s="886"/>
    </row>
    <row r="6" spans="1:7" s="9" customFormat="1" ht="50.25" customHeight="1">
      <c r="A6" s="475" t="s">
        <v>228</v>
      </c>
      <c r="B6" s="476" t="s">
        <v>229</v>
      </c>
      <c r="C6" s="887" t="s">
        <v>728</v>
      </c>
      <c r="D6" s="887" t="s">
        <v>67</v>
      </c>
      <c r="E6" s="935">
        <v>2014</v>
      </c>
      <c r="F6" s="887" t="s">
        <v>67</v>
      </c>
      <c r="G6" s="904" t="s">
        <v>68</v>
      </c>
    </row>
    <row r="7" spans="1:7" s="9" customFormat="1" ht="21.75" customHeight="1" thickBot="1">
      <c r="A7" s="480">
        <v>1</v>
      </c>
      <c r="B7" s="83">
        <v>2</v>
      </c>
      <c r="C7" s="888">
        <v>3</v>
      </c>
      <c r="D7" s="888"/>
      <c r="E7" s="888">
        <v>3</v>
      </c>
      <c r="F7" s="888"/>
      <c r="G7" s="905">
        <v>3</v>
      </c>
    </row>
    <row r="8" spans="1:7" s="28" customFormat="1" ht="16.5" thickTop="1">
      <c r="A8" s="482">
        <v>41</v>
      </c>
      <c r="B8" s="37" t="s">
        <v>324</v>
      </c>
      <c r="C8" s="889">
        <f>C9+C10+C11+C12+C13+C14+C15</f>
        <v>110688000</v>
      </c>
      <c r="D8" s="889">
        <f aca="true" t="shared" si="0" ref="D8:D50">C8/C$50*100</f>
        <v>15.311210356777515</v>
      </c>
      <c r="E8" s="890">
        <f>РАСХОДИ!C8</f>
        <v>106130000</v>
      </c>
      <c r="F8" s="889">
        <f aca="true" t="shared" si="1" ref="F8:F50">E8/E$50*100</f>
        <v>16.678448107846393</v>
      </c>
      <c r="G8" s="906">
        <f>E8/C8*100</f>
        <v>95.88211910956925</v>
      </c>
    </row>
    <row r="9" spans="1:7" s="28" customFormat="1" ht="15.75">
      <c r="A9" s="483">
        <v>411</v>
      </c>
      <c r="B9" s="7" t="s">
        <v>252</v>
      </c>
      <c r="C9" s="891">
        <v>84520000</v>
      </c>
      <c r="D9" s="892">
        <f t="shared" si="0"/>
        <v>11.691452545486733</v>
      </c>
      <c r="E9" s="893">
        <f>РАСХОДИ!C9</f>
        <v>84735000</v>
      </c>
      <c r="F9" s="892">
        <f t="shared" si="1"/>
        <v>13.316199947407556</v>
      </c>
      <c r="G9" s="906">
        <f aca="true" t="shared" si="2" ref="G9:G50">E9/C9*100</f>
        <v>100.25437766209183</v>
      </c>
    </row>
    <row r="10" spans="1:7" s="28" customFormat="1" ht="16.5" customHeight="1">
      <c r="A10" s="484">
        <v>412</v>
      </c>
      <c r="B10" s="7" t="s">
        <v>233</v>
      </c>
      <c r="C10" s="891">
        <v>15128000</v>
      </c>
      <c r="D10" s="892">
        <f t="shared" si="0"/>
        <v>2.092620611785652</v>
      </c>
      <c r="E10" s="893">
        <f>РАСХОДИ!C10</f>
        <v>15170000</v>
      </c>
      <c r="F10" s="892">
        <f t="shared" si="1"/>
        <v>2.383982453557239</v>
      </c>
      <c r="G10" s="906">
        <f t="shared" si="2"/>
        <v>100.27763088313063</v>
      </c>
    </row>
    <row r="11" spans="1:7" s="28" customFormat="1" ht="16.5" customHeight="1">
      <c r="A11" s="484">
        <v>413</v>
      </c>
      <c r="B11" s="7" t="s">
        <v>411</v>
      </c>
      <c r="C11" s="891">
        <v>90000</v>
      </c>
      <c r="D11" s="892">
        <f t="shared" si="0"/>
        <v>0.01244948803944399</v>
      </c>
      <c r="E11" s="893">
        <f>РАСХОДИ!C11</f>
        <v>100000</v>
      </c>
      <c r="F11" s="892">
        <f t="shared" si="1"/>
        <v>0.01571511175713407</v>
      </c>
      <c r="G11" s="906">
        <f t="shared" si="2"/>
        <v>111.11111111111111</v>
      </c>
    </row>
    <row r="12" spans="1:7" s="28" customFormat="1" ht="15.75">
      <c r="A12" s="483">
        <v>414</v>
      </c>
      <c r="B12" s="7" t="s">
        <v>522</v>
      </c>
      <c r="C12" s="891">
        <v>3460000</v>
      </c>
      <c r="D12" s="892">
        <f t="shared" si="0"/>
        <v>0.4786136512941801</v>
      </c>
      <c r="E12" s="893">
        <f>РАСХОДИ!C12</f>
        <v>2975000</v>
      </c>
      <c r="F12" s="892">
        <f t="shared" si="1"/>
        <v>0.46752457477473863</v>
      </c>
      <c r="G12" s="906">
        <f t="shared" si="2"/>
        <v>85.98265895953757</v>
      </c>
    </row>
    <row r="13" spans="1:7" s="28" customFormat="1" ht="15.75">
      <c r="A13" s="483">
        <v>415</v>
      </c>
      <c r="B13" s="7" t="s">
        <v>333</v>
      </c>
      <c r="C13" s="891">
        <v>730000</v>
      </c>
      <c r="D13" s="892">
        <f t="shared" si="0"/>
        <v>0.10097918076437903</v>
      </c>
      <c r="E13" s="893">
        <f>РАСХОДИ!C13</f>
        <v>430000</v>
      </c>
      <c r="F13" s="892">
        <f t="shared" si="1"/>
        <v>0.06757498055567651</v>
      </c>
      <c r="G13" s="906">
        <f t="shared" si="2"/>
        <v>58.9041095890411</v>
      </c>
    </row>
    <row r="14" spans="1:7" s="28" customFormat="1" ht="15.75">
      <c r="A14" s="485">
        <v>416</v>
      </c>
      <c r="B14" s="19" t="s">
        <v>334</v>
      </c>
      <c r="C14" s="894">
        <v>1860000</v>
      </c>
      <c r="D14" s="892">
        <f t="shared" si="0"/>
        <v>0.2572894194818425</v>
      </c>
      <c r="E14" s="893">
        <f>РАСХОДИ!C14</f>
        <v>220000</v>
      </c>
      <c r="F14" s="892">
        <f t="shared" si="1"/>
        <v>0.03457324586569496</v>
      </c>
      <c r="G14" s="906">
        <f t="shared" si="2"/>
        <v>11.827956989247312</v>
      </c>
    </row>
    <row r="15" spans="1:7" s="28" customFormat="1" ht="16.5" thickBot="1">
      <c r="A15" s="486">
        <v>417</v>
      </c>
      <c r="B15" s="35" t="s">
        <v>553</v>
      </c>
      <c r="C15" s="895">
        <v>4900000</v>
      </c>
      <c r="D15" s="896">
        <f t="shared" si="0"/>
        <v>0.6778054599252838</v>
      </c>
      <c r="E15" s="897">
        <f>РАСХОДИ!C15</f>
        <v>2500000</v>
      </c>
      <c r="F15" s="896">
        <f t="shared" si="1"/>
        <v>0.39287779392835176</v>
      </c>
      <c r="G15" s="907">
        <f t="shared" si="2"/>
        <v>51.02040816326531</v>
      </c>
    </row>
    <row r="16" spans="1:7" s="28" customFormat="1" ht="16.5" thickTop="1">
      <c r="A16" s="482">
        <v>42</v>
      </c>
      <c r="B16" s="84" t="s">
        <v>325</v>
      </c>
      <c r="C16" s="889">
        <f>C17+C18+C19+C20+C21+C22</f>
        <v>225997336</v>
      </c>
      <c r="D16" s="889">
        <f t="shared" si="0"/>
        <v>31.261679238646717</v>
      </c>
      <c r="E16" s="890">
        <f>РАСХОДИ!C16</f>
        <v>201505000</v>
      </c>
      <c r="F16" s="889">
        <f t="shared" si="1"/>
        <v>31.666735946213016</v>
      </c>
      <c r="G16" s="908">
        <f t="shared" si="2"/>
        <v>89.1625554382641</v>
      </c>
    </row>
    <row r="17" spans="1:7" s="28" customFormat="1" ht="15.75">
      <c r="A17" s="483">
        <v>421</v>
      </c>
      <c r="B17" s="7" t="s">
        <v>234</v>
      </c>
      <c r="C17" s="891">
        <v>49330000</v>
      </c>
      <c r="D17" s="892">
        <f t="shared" si="0"/>
        <v>6.823702722064133</v>
      </c>
      <c r="E17" s="893">
        <f>РАСХОДИ!C17</f>
        <v>46560000</v>
      </c>
      <c r="F17" s="892">
        <f t="shared" si="1"/>
        <v>7.316956034121624</v>
      </c>
      <c r="G17" s="906">
        <f t="shared" si="2"/>
        <v>94.38475572673829</v>
      </c>
    </row>
    <row r="18" spans="1:7" s="28" customFormat="1" ht="15.75">
      <c r="A18" s="483">
        <v>422</v>
      </c>
      <c r="B18" s="7" t="s">
        <v>300</v>
      </c>
      <c r="C18" s="891">
        <v>2290000</v>
      </c>
      <c r="D18" s="892">
        <f t="shared" si="0"/>
        <v>0.31677030678140816</v>
      </c>
      <c r="E18" s="893">
        <f>РАСХОДИ!C18</f>
        <v>2200000</v>
      </c>
      <c r="F18" s="892">
        <f t="shared" si="1"/>
        <v>0.3457324586569496</v>
      </c>
      <c r="G18" s="906">
        <f t="shared" si="2"/>
        <v>96.06986899563319</v>
      </c>
    </row>
    <row r="19" spans="1:7" s="28" customFormat="1" ht="15.75">
      <c r="A19" s="483">
        <v>423</v>
      </c>
      <c r="B19" s="7" t="s">
        <v>237</v>
      </c>
      <c r="C19" s="891">
        <v>54455000</v>
      </c>
      <c r="D19" s="892">
        <f t="shared" si="0"/>
        <v>7.532631902088028</v>
      </c>
      <c r="E19" s="893">
        <f>РАСХОДИ!C19</f>
        <v>73000000</v>
      </c>
      <c r="F19" s="892">
        <f t="shared" si="1"/>
        <v>11.472031582707872</v>
      </c>
      <c r="G19" s="906">
        <f t="shared" si="2"/>
        <v>134.05564227343677</v>
      </c>
    </row>
    <row r="20" spans="1:7" s="28" customFormat="1" ht="15.75">
      <c r="A20" s="483">
        <v>424</v>
      </c>
      <c r="B20" s="7" t="s">
        <v>261</v>
      </c>
      <c r="C20" s="891">
        <v>69210336</v>
      </c>
      <c r="D20" s="892">
        <f t="shared" si="0"/>
        <v>9.573702780421108</v>
      </c>
      <c r="E20" s="893">
        <f>РАСХОДИ!C20</f>
        <v>47700000</v>
      </c>
      <c r="F20" s="892">
        <f t="shared" si="1"/>
        <v>7.496108308152953</v>
      </c>
      <c r="G20" s="906">
        <f t="shared" si="2"/>
        <v>68.92034160909145</v>
      </c>
    </row>
    <row r="21" spans="1:7" s="28" customFormat="1" ht="15.75">
      <c r="A21" s="483">
        <v>425</v>
      </c>
      <c r="B21" s="7" t="s">
        <v>335</v>
      </c>
      <c r="C21" s="891">
        <v>37520000</v>
      </c>
      <c r="D21" s="892">
        <f t="shared" si="0"/>
        <v>5.190053235999317</v>
      </c>
      <c r="E21" s="893">
        <f>РАСХОДИ!C21</f>
        <v>17500000</v>
      </c>
      <c r="F21" s="892">
        <f t="shared" si="1"/>
        <v>2.750144557498463</v>
      </c>
      <c r="G21" s="906">
        <f t="shared" si="2"/>
        <v>46.64179104477612</v>
      </c>
    </row>
    <row r="22" spans="1:7" s="28" customFormat="1" ht="16.5" thickBot="1">
      <c r="A22" s="486">
        <v>426</v>
      </c>
      <c r="B22" s="35" t="s">
        <v>263</v>
      </c>
      <c r="C22" s="895">
        <v>13192000</v>
      </c>
      <c r="D22" s="896">
        <f t="shared" si="0"/>
        <v>1.8248182912927235</v>
      </c>
      <c r="E22" s="897">
        <f>РАСХОДИ!C22</f>
        <v>14545000</v>
      </c>
      <c r="F22" s="896">
        <f t="shared" si="1"/>
        <v>2.2857630050751507</v>
      </c>
      <c r="G22" s="907">
        <f t="shared" si="2"/>
        <v>110.25621588841723</v>
      </c>
    </row>
    <row r="23" spans="1:7" s="28" customFormat="1" ht="16.5" thickTop="1">
      <c r="A23" s="482">
        <v>44</v>
      </c>
      <c r="B23" s="36" t="s">
        <v>520</v>
      </c>
      <c r="C23" s="898">
        <f>C24+C25</f>
        <v>442000</v>
      </c>
      <c r="D23" s="889">
        <f t="shared" si="0"/>
        <v>0.06114081903815826</v>
      </c>
      <c r="E23" s="889">
        <f>РАСХОДИ!C23</f>
        <v>4105000</v>
      </c>
      <c r="F23" s="889">
        <f t="shared" si="1"/>
        <v>0.6451053376303537</v>
      </c>
      <c r="G23" s="908">
        <f t="shared" si="2"/>
        <v>928.7330316742082</v>
      </c>
    </row>
    <row r="24" spans="1:7" s="28" customFormat="1" ht="15.75">
      <c r="A24" s="487">
        <v>441</v>
      </c>
      <c r="B24" s="7" t="s">
        <v>358</v>
      </c>
      <c r="C24" s="891">
        <v>420000</v>
      </c>
      <c r="D24" s="892">
        <f t="shared" si="0"/>
        <v>0.05809761085073862</v>
      </c>
      <c r="E24" s="893">
        <f>РАСХОДИ!C24</f>
        <v>3560000</v>
      </c>
      <c r="F24" s="892">
        <f t="shared" si="1"/>
        <v>0.5594579785539731</v>
      </c>
      <c r="G24" s="906">
        <f t="shared" si="2"/>
        <v>847.6190476190476</v>
      </c>
    </row>
    <row r="25" spans="1:7" s="28" customFormat="1" ht="16.5" thickBot="1">
      <c r="A25" s="487">
        <v>444</v>
      </c>
      <c r="B25" s="35" t="s">
        <v>379</v>
      </c>
      <c r="C25" s="895">
        <v>22000</v>
      </c>
      <c r="D25" s="896">
        <f t="shared" si="0"/>
        <v>0.0030432081874196422</v>
      </c>
      <c r="E25" s="897">
        <f>РАСХОДИ!C25</f>
        <v>545000</v>
      </c>
      <c r="F25" s="896">
        <f t="shared" si="1"/>
        <v>0.0856473590763807</v>
      </c>
      <c r="G25" s="907">
        <f t="shared" si="2"/>
        <v>2477.2727272727275</v>
      </c>
    </row>
    <row r="26" spans="1:7" s="29" customFormat="1" ht="16.5" thickTop="1">
      <c r="A26" s="488">
        <v>45</v>
      </c>
      <c r="B26" s="85" t="s">
        <v>326</v>
      </c>
      <c r="C26" s="899">
        <f>C27+C28</f>
        <v>18700000</v>
      </c>
      <c r="D26" s="889">
        <f t="shared" si="0"/>
        <v>2.5867269593066955</v>
      </c>
      <c r="E26" s="889">
        <f>РАСХОДИ!C26</f>
        <v>16100000</v>
      </c>
      <c r="F26" s="889">
        <f t="shared" si="1"/>
        <v>2.5301329928985856</v>
      </c>
      <c r="G26" s="908">
        <f t="shared" si="2"/>
        <v>86.09625668449198</v>
      </c>
    </row>
    <row r="27" spans="1:7" s="28" customFormat="1" ht="29.25" customHeight="1">
      <c r="A27" s="489">
        <v>451</v>
      </c>
      <c r="B27" s="270" t="s">
        <v>617</v>
      </c>
      <c r="C27" s="894">
        <v>18700000</v>
      </c>
      <c r="D27" s="892">
        <f t="shared" si="0"/>
        <v>2.5867269593066955</v>
      </c>
      <c r="E27" s="893">
        <f>РАСХОДИ!C27</f>
        <v>16100000</v>
      </c>
      <c r="F27" s="892">
        <f t="shared" si="1"/>
        <v>2.5301329928985856</v>
      </c>
      <c r="G27" s="906">
        <f t="shared" si="2"/>
        <v>86.09625668449198</v>
      </c>
    </row>
    <row r="28" spans="1:16" s="272" customFormat="1" ht="29.25" customHeight="1" thickBot="1">
      <c r="A28" s="504"/>
      <c r="B28" s="466" t="s">
        <v>178</v>
      </c>
      <c r="C28" s="895"/>
      <c r="D28" s="896">
        <f t="shared" si="0"/>
        <v>0</v>
      </c>
      <c r="E28" s="896"/>
      <c r="F28" s="896">
        <f t="shared" si="1"/>
        <v>0</v>
      </c>
      <c r="G28" s="907">
        <v>0</v>
      </c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15" s="273" customFormat="1" ht="32.25" thickTop="1">
      <c r="A29" s="490">
        <v>46</v>
      </c>
      <c r="B29" s="37" t="s">
        <v>327</v>
      </c>
      <c r="C29" s="889">
        <f>C31+C30</f>
        <v>80197014</v>
      </c>
      <c r="D29" s="889">
        <f t="shared" si="0"/>
        <v>11.093464073245803</v>
      </c>
      <c r="E29" s="889">
        <f>РАСХОДИ!C28</f>
        <v>83610000</v>
      </c>
      <c r="F29" s="889">
        <f t="shared" si="1"/>
        <v>13.139404940139798</v>
      </c>
      <c r="G29" s="909">
        <f t="shared" si="2"/>
        <v>104.25575196602705</v>
      </c>
      <c r="H29" s="271"/>
      <c r="I29" s="271"/>
      <c r="J29" s="271"/>
      <c r="K29" s="271"/>
      <c r="L29" s="271"/>
      <c r="M29" s="271"/>
      <c r="N29" s="271"/>
      <c r="O29" s="271"/>
    </row>
    <row r="30" spans="1:7" s="28" customFormat="1" ht="15.75">
      <c r="A30" s="485">
        <v>463</v>
      </c>
      <c r="B30" s="7" t="s">
        <v>336</v>
      </c>
      <c r="C30" s="894">
        <v>76882014</v>
      </c>
      <c r="D30" s="892">
        <f t="shared" si="0"/>
        <v>10.634907930459615</v>
      </c>
      <c r="E30" s="893">
        <f>РАСХОДИ!C29</f>
        <v>75010000</v>
      </c>
      <c r="F30" s="892">
        <f t="shared" si="1"/>
        <v>11.787905329026268</v>
      </c>
      <c r="G30" s="906">
        <f t="shared" si="2"/>
        <v>97.56508199694144</v>
      </c>
    </row>
    <row r="31" spans="1:7" s="28" customFormat="1" ht="32.25" thickBot="1">
      <c r="A31" s="486">
        <v>464</v>
      </c>
      <c r="B31" s="162" t="s">
        <v>593</v>
      </c>
      <c r="C31" s="895">
        <v>3315000</v>
      </c>
      <c r="D31" s="896">
        <f t="shared" si="0"/>
        <v>0.45855614278618695</v>
      </c>
      <c r="E31" s="897">
        <f>РАСХОДИ!C30</f>
        <v>8000000</v>
      </c>
      <c r="F31" s="896">
        <f t="shared" si="1"/>
        <v>1.2572089405707259</v>
      </c>
      <c r="G31" s="907">
        <f t="shared" si="2"/>
        <v>241.32730015082956</v>
      </c>
    </row>
    <row r="32" spans="1:7" s="28" customFormat="1" ht="16.5" thickTop="1">
      <c r="A32" s="482">
        <v>47</v>
      </c>
      <c r="B32" s="84" t="s">
        <v>328</v>
      </c>
      <c r="C32" s="889">
        <f>C33</f>
        <v>11057000</v>
      </c>
      <c r="D32" s="889">
        <f t="shared" si="0"/>
        <v>1.5294887694681354</v>
      </c>
      <c r="E32" s="889">
        <f>РАСХОДИ!C32</f>
        <v>14950000</v>
      </c>
      <c r="F32" s="889">
        <f t="shared" si="1"/>
        <v>2.349409207691544</v>
      </c>
      <c r="G32" s="908">
        <f t="shared" si="2"/>
        <v>135.20846522564892</v>
      </c>
    </row>
    <row r="33" spans="1:7" s="28" customFormat="1" ht="16.5" thickBot="1">
      <c r="A33" s="486">
        <v>472</v>
      </c>
      <c r="B33" s="35" t="s">
        <v>337</v>
      </c>
      <c r="C33" s="895">
        <v>11057000</v>
      </c>
      <c r="D33" s="896">
        <f t="shared" si="0"/>
        <v>1.5294887694681354</v>
      </c>
      <c r="E33" s="897">
        <f>РАСХОДИ!C33</f>
        <v>14950000</v>
      </c>
      <c r="F33" s="896">
        <f t="shared" si="1"/>
        <v>2.349409207691544</v>
      </c>
      <c r="G33" s="907">
        <f t="shared" si="2"/>
        <v>135.20846522564892</v>
      </c>
    </row>
    <row r="34" spans="1:7" s="28" customFormat="1" ht="16.5" thickTop="1">
      <c r="A34" s="482">
        <v>48</v>
      </c>
      <c r="B34" s="84" t="s">
        <v>329</v>
      </c>
      <c r="C34" s="889">
        <f>C35+C36+C37+C38</f>
        <v>33779560.75</v>
      </c>
      <c r="D34" s="889">
        <f t="shared" si="0"/>
        <v>4.672647083719963</v>
      </c>
      <c r="E34" s="889">
        <f>РАСХОДИ!C34</f>
        <v>33082000</v>
      </c>
      <c r="F34" s="889">
        <f t="shared" si="1"/>
        <v>5.198873271495094</v>
      </c>
      <c r="G34" s="908">
        <f t="shared" si="2"/>
        <v>97.93496204653876</v>
      </c>
    </row>
    <row r="35" spans="1:7" s="28" customFormat="1" ht="15.75">
      <c r="A35" s="483">
        <v>481</v>
      </c>
      <c r="B35" s="7" t="s">
        <v>384</v>
      </c>
      <c r="C35" s="891">
        <v>28575957.75</v>
      </c>
      <c r="D35" s="892">
        <f t="shared" si="0"/>
        <v>3.952844935825353</v>
      </c>
      <c r="E35" s="893">
        <f>РАСХОДИ!C35</f>
        <v>29532000</v>
      </c>
      <c r="F35" s="892">
        <f t="shared" si="1"/>
        <v>4.640986804116834</v>
      </c>
      <c r="G35" s="906">
        <f t="shared" si="2"/>
        <v>103.34561752352815</v>
      </c>
    </row>
    <row r="36" spans="1:7" s="28" customFormat="1" ht="15.75">
      <c r="A36" s="483">
        <v>482</v>
      </c>
      <c r="B36" s="7" t="s">
        <v>357</v>
      </c>
      <c r="C36" s="891">
        <v>1120000</v>
      </c>
      <c r="D36" s="892">
        <f t="shared" si="0"/>
        <v>0.15492696226863634</v>
      </c>
      <c r="E36" s="893">
        <f>РАСХОДИ!C36</f>
        <v>1180000</v>
      </c>
      <c r="F36" s="892">
        <f t="shared" si="1"/>
        <v>0.18543831873418207</v>
      </c>
      <c r="G36" s="906">
        <f t="shared" si="2"/>
        <v>105.35714285714286</v>
      </c>
    </row>
    <row r="37" spans="1:7" s="28" customFormat="1" ht="15.75">
      <c r="A37" s="483">
        <v>483</v>
      </c>
      <c r="B37" s="7" t="s">
        <v>385</v>
      </c>
      <c r="C37" s="891">
        <v>3800000</v>
      </c>
      <c r="D37" s="892">
        <f t="shared" si="0"/>
        <v>0.5256450505543018</v>
      </c>
      <c r="E37" s="893">
        <f>РАСХОДИ!C37</f>
        <v>2170000</v>
      </c>
      <c r="F37" s="892">
        <f t="shared" si="1"/>
        <v>0.3410179251298094</v>
      </c>
      <c r="G37" s="906">
        <f t="shared" si="2"/>
        <v>57.10526315789474</v>
      </c>
    </row>
    <row r="38" spans="1:7" s="28" customFormat="1" ht="16.5" thickBot="1">
      <c r="A38" s="491">
        <v>484</v>
      </c>
      <c r="B38" s="24" t="s">
        <v>552</v>
      </c>
      <c r="C38" s="900">
        <v>283603</v>
      </c>
      <c r="D38" s="896">
        <f t="shared" si="0"/>
        <v>0.03923013507167149</v>
      </c>
      <c r="E38" s="897">
        <f>РАСХОДИ!C38</f>
        <v>200000</v>
      </c>
      <c r="F38" s="896">
        <f t="shared" si="1"/>
        <v>0.03143022351426814</v>
      </c>
      <c r="G38" s="910">
        <f t="shared" si="2"/>
        <v>70.52111578509394</v>
      </c>
    </row>
    <row r="39" spans="1:7" s="28" customFormat="1" ht="16.5" thickTop="1">
      <c r="A39" s="482">
        <v>49</v>
      </c>
      <c r="B39" s="84" t="s">
        <v>330</v>
      </c>
      <c r="C39" s="889">
        <f>C40</f>
        <v>6835383</v>
      </c>
      <c r="D39" s="889">
        <f t="shared" si="0"/>
        <v>0.9455224322613196</v>
      </c>
      <c r="E39" s="889">
        <f>РАСХОДИ!C39</f>
        <v>10000000</v>
      </c>
      <c r="F39" s="889">
        <f t="shared" si="1"/>
        <v>1.571511175713407</v>
      </c>
      <c r="G39" s="908">
        <f t="shared" si="2"/>
        <v>146.2975812767185</v>
      </c>
    </row>
    <row r="40" spans="1:7" s="28" customFormat="1" ht="16.5" thickBot="1">
      <c r="A40" s="486">
        <v>499</v>
      </c>
      <c r="B40" s="35" t="s">
        <v>242</v>
      </c>
      <c r="C40" s="895">
        <v>6835383</v>
      </c>
      <c r="D40" s="896">
        <f t="shared" si="0"/>
        <v>0.9455224322613196</v>
      </c>
      <c r="E40" s="897">
        <f>РАСХОДИ!C40</f>
        <v>10000000</v>
      </c>
      <c r="F40" s="896">
        <f t="shared" si="1"/>
        <v>1.571511175713407</v>
      </c>
      <c r="G40" s="907">
        <f t="shared" si="2"/>
        <v>146.2975812767185</v>
      </c>
    </row>
    <row r="41" spans="1:7" s="28" customFormat="1" ht="16.5" thickTop="1">
      <c r="A41" s="482">
        <v>51</v>
      </c>
      <c r="B41" s="84" t="s">
        <v>331</v>
      </c>
      <c r="C41" s="889">
        <f>C42+C43+C44+C45</f>
        <v>226055000</v>
      </c>
      <c r="D41" s="889">
        <f t="shared" si="0"/>
        <v>31.269655763961236</v>
      </c>
      <c r="E41" s="889">
        <f>РАСХОДИ!C41</f>
        <v>166848186.8</v>
      </c>
      <c r="F41" s="889">
        <f t="shared" si="1"/>
        <v>26.22037902037182</v>
      </c>
      <c r="G41" s="908">
        <f t="shared" si="2"/>
        <v>73.80866904072019</v>
      </c>
    </row>
    <row r="42" spans="1:7" s="28" customFormat="1" ht="15.75">
      <c r="A42" s="483">
        <v>511</v>
      </c>
      <c r="B42" s="7" t="s">
        <v>338</v>
      </c>
      <c r="C42" s="891">
        <v>117800000</v>
      </c>
      <c r="D42" s="892">
        <f t="shared" si="0"/>
        <v>16.294996567183357</v>
      </c>
      <c r="E42" s="893">
        <f>РАСХОДИ!C42</f>
        <v>94968186.8</v>
      </c>
      <c r="F42" s="892">
        <f t="shared" si="1"/>
        <v>14.924356689343849</v>
      </c>
      <c r="G42" s="906">
        <f t="shared" si="2"/>
        <v>80.61815517826825</v>
      </c>
    </row>
    <row r="43" spans="1:7" s="28" customFormat="1" ht="15.75">
      <c r="A43" s="483">
        <v>512</v>
      </c>
      <c r="B43" s="7" t="s">
        <v>265</v>
      </c>
      <c r="C43" s="891">
        <v>102605000</v>
      </c>
      <c r="D43" s="892">
        <f t="shared" si="0"/>
        <v>14.193108003190561</v>
      </c>
      <c r="E43" s="893">
        <f>РАСХОДИ!C43</f>
        <v>67980000</v>
      </c>
      <c r="F43" s="892">
        <f t="shared" si="1"/>
        <v>10.683132972499742</v>
      </c>
      <c r="G43" s="906">
        <f t="shared" si="2"/>
        <v>66.25408118512743</v>
      </c>
    </row>
    <row r="44" spans="1:7" s="28" customFormat="1" ht="15.75">
      <c r="A44" s="485">
        <v>515</v>
      </c>
      <c r="B44" s="19" t="s">
        <v>521</v>
      </c>
      <c r="C44" s="894">
        <v>1100000</v>
      </c>
      <c r="D44" s="892">
        <f t="shared" si="0"/>
        <v>0.1521604093709821</v>
      </c>
      <c r="E44" s="893">
        <f>РАСХОДИ!C45</f>
        <v>400000</v>
      </c>
      <c r="F44" s="892">
        <f t="shared" si="1"/>
        <v>0.06286044702853628</v>
      </c>
      <c r="G44" s="911">
        <f t="shared" si="2"/>
        <v>36.36363636363637</v>
      </c>
    </row>
    <row r="45" spans="1:7" s="28" customFormat="1" ht="16.5" thickBot="1">
      <c r="A45" s="486">
        <v>541</v>
      </c>
      <c r="B45" s="35" t="s">
        <v>367</v>
      </c>
      <c r="C45" s="895">
        <v>4550000</v>
      </c>
      <c r="D45" s="896">
        <f t="shared" si="0"/>
        <v>0.629390784216335</v>
      </c>
      <c r="E45" s="897">
        <f>РАСХОДИ!C46</f>
        <v>3500000</v>
      </c>
      <c r="F45" s="896">
        <f t="shared" si="1"/>
        <v>0.5500289114996926</v>
      </c>
      <c r="G45" s="907">
        <f t="shared" si="2"/>
        <v>76.92307692307693</v>
      </c>
    </row>
    <row r="46" spans="1:7" s="28" customFormat="1" ht="16.5" thickTop="1">
      <c r="A46" s="482">
        <v>61</v>
      </c>
      <c r="B46" s="36" t="s">
        <v>383</v>
      </c>
      <c r="C46" s="898">
        <f>C47</f>
        <v>8270000</v>
      </c>
      <c r="D46" s="889">
        <f t="shared" si="0"/>
        <v>1.14396962318002</v>
      </c>
      <c r="E46" s="889">
        <f>РАСХОДИ!C47</f>
        <v>0</v>
      </c>
      <c r="F46" s="889">
        <f t="shared" si="1"/>
        <v>0</v>
      </c>
      <c r="G46" s="908">
        <f t="shared" si="2"/>
        <v>0</v>
      </c>
    </row>
    <row r="47" spans="1:7" s="28" customFormat="1" ht="16.5" thickBot="1">
      <c r="A47" s="487">
        <v>611</v>
      </c>
      <c r="B47" s="21" t="s">
        <v>382</v>
      </c>
      <c r="C47" s="913">
        <v>8270000</v>
      </c>
      <c r="D47" s="914">
        <f t="shared" si="0"/>
        <v>1.14396962318002</v>
      </c>
      <c r="E47" s="915">
        <f>РАСХОДИ!C48</f>
        <v>0</v>
      </c>
      <c r="F47" s="914">
        <f t="shared" si="1"/>
        <v>0</v>
      </c>
      <c r="G47" s="916">
        <f t="shared" si="2"/>
        <v>0</v>
      </c>
    </row>
    <row r="48" spans="1:7" s="28" customFormat="1" ht="16.5" thickBot="1">
      <c r="A48" s="924">
        <v>62</v>
      </c>
      <c r="B48" s="925" t="s">
        <v>106</v>
      </c>
      <c r="C48" s="926">
        <f>C49</f>
        <v>900000</v>
      </c>
      <c r="D48" s="917">
        <f>D49</f>
        <v>0.1244948803944399</v>
      </c>
      <c r="E48" s="918">
        <f>E49</f>
        <v>0</v>
      </c>
      <c r="F48" s="917">
        <v>0</v>
      </c>
      <c r="G48" s="917">
        <v>0</v>
      </c>
    </row>
    <row r="49" spans="1:7" s="28" customFormat="1" ht="16.5" thickBot="1">
      <c r="A49" s="919">
        <v>621</v>
      </c>
      <c r="B49" s="920" t="s">
        <v>105</v>
      </c>
      <c r="C49" s="921">
        <v>900000</v>
      </c>
      <c r="D49" s="922">
        <f>C49/C50*100</f>
        <v>0.1244948803944399</v>
      </c>
      <c r="E49" s="923">
        <v>0</v>
      </c>
      <c r="F49" s="922">
        <v>0</v>
      </c>
      <c r="G49" s="922">
        <v>0</v>
      </c>
    </row>
    <row r="50" spans="1:7" s="28" customFormat="1" ht="17.25" thickBot="1" thickTop="1">
      <c r="A50" s="492"/>
      <c r="B50" s="493" t="s">
        <v>332</v>
      </c>
      <c r="C50" s="901">
        <f>C8+C16+C23+C26+C29+C32+C34+C39+C41+C46+C48</f>
        <v>722921293.75</v>
      </c>
      <c r="D50" s="901">
        <f t="shared" si="0"/>
        <v>100</v>
      </c>
      <c r="E50" s="901">
        <f>РАСХОДИ!C51</f>
        <v>636330186.8</v>
      </c>
      <c r="F50" s="901">
        <f t="shared" si="1"/>
        <v>100</v>
      </c>
      <c r="G50" s="912">
        <f t="shared" si="2"/>
        <v>88.02205610781955</v>
      </c>
    </row>
    <row r="51" spans="1:7" s="28" customFormat="1" ht="15.75">
      <c r="A51" s="30"/>
      <c r="B51" s="31"/>
      <c r="C51" s="902"/>
      <c r="D51" s="902"/>
      <c r="E51" s="902"/>
      <c r="F51" s="902"/>
      <c r="G51" s="902"/>
    </row>
    <row r="52" spans="1:7" s="28" customFormat="1" ht="15.75">
      <c r="A52" s="30"/>
      <c r="B52" s="31"/>
      <c r="C52" s="902"/>
      <c r="D52" s="902"/>
      <c r="E52" s="902"/>
      <c r="F52" s="902"/>
      <c r="G52" s="902"/>
    </row>
  </sheetData>
  <mergeCells count="2">
    <mergeCell ref="B4:C4"/>
    <mergeCell ref="A3:G3"/>
  </mergeCells>
  <printOptions/>
  <pageMargins left="0" right="0" top="0.5" bottom="0.5" header="0.5" footer="0.5"/>
  <pageSetup firstPageNumber="36" useFirstPageNumber="1" horizontalDpi="600" verticalDpi="600" orientation="portrait" paperSize="9" scale="80" r:id="rId2"/>
  <headerFooter alignWithMargins="0">
    <oddHeader>&amp;C36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Nova Varoš (SLGRP)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acirovic</dc:creator>
  <cp:keywords/>
  <dc:description/>
  <cp:lastModifiedBy>Sandra Misevic</cp:lastModifiedBy>
  <cp:lastPrinted>2014-04-23T09:29:47Z</cp:lastPrinted>
  <dcterms:created xsi:type="dcterms:W3CDTF">2004-11-02T10:58:51Z</dcterms:created>
  <dcterms:modified xsi:type="dcterms:W3CDTF">2014-05-21T09:16:06Z</dcterms:modified>
  <cp:category/>
  <cp:version/>
  <cp:contentType/>
  <cp:contentStatus/>
</cp:coreProperties>
</file>